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Cumberland\Working\"/>
    </mc:Choice>
  </mc:AlternateContent>
  <xr:revisionPtr revIDLastSave="0" documentId="13_ncr:1_{18C33451-BB94-4632-A67B-079E4B6BF717}" xr6:coauthVersionLast="47" xr6:coauthVersionMax="47" xr10:uidLastSave="{00000000-0000-0000-0000-000000000000}"/>
  <bookViews>
    <workbookView xWindow="23880" yWindow="-1635" windowWidth="24240" windowHeight="13140" tabRatio="830" xr2:uid="{DB98E9AB-6B23-4364-911B-9AA76E58EE7D}"/>
  </bookViews>
  <sheets>
    <sheet name="SB767 Summary" sheetId="1" r:id="rId1"/>
    <sheet name="List" sheetId="11" state="hidden" r:id="rId2"/>
    <sheet name="Patient Care" sheetId="10" r:id="rId3"/>
    <sheet name="1512 Mendon Rd" sheetId="12" r:id="rId4"/>
    <sheet name="Ventilation" sheetId="13" r:id="rId5"/>
    <sheet name="Small Business Grants" sheetId="14" r:id="rId6"/>
    <sheet name="Non Profit Assistance" sheetId="15" r:id="rId7"/>
    <sheet name="Franklin Farm" sheetId="16" r:id="rId8"/>
    <sheet name="Food Pantry" sheetId="17" r:id="rId9"/>
    <sheet name="Boys+Girls CLub" sheetId="18" r:id="rId10"/>
    <sheet name="Playgrounds" sheetId="19" r:id="rId11"/>
    <sheet name="Public Parks" sheetId="20" r:id="rId12"/>
    <sheet name="ADA" sheetId="21" r:id="rId13"/>
    <sheet name="Community Outreach" sheetId="22" r:id="rId14"/>
    <sheet name="Abbott ST " sheetId="23" r:id="rId15"/>
    <sheet name="Water Infrastructure" sheetId="24" r:id="rId16"/>
    <sheet name="Sidewalks" sheetId="25" r:id="rId17"/>
    <sheet name="Drainage" sheetId="26" r:id="rId18"/>
    <sheet name="Road Repair" sheetId="27" r:id="rId19"/>
    <sheet name="Public Safety Communications" sheetId="28" r:id="rId20"/>
    <sheet name="Broadband" sheetId="29" r:id="rId21"/>
    <sheet name="School Security" sheetId="30" r:id="rId22"/>
    <sheet name="Fire" sheetId="31" r:id="rId23"/>
    <sheet name="Vehicles" sheetId="32" r:id="rId24"/>
    <sheet name="OPEB" sheetId="33" r:id="rId25"/>
    <sheet name="Amaral Building" sheetId="34" r:id="rId26"/>
    <sheet name="Admin" sheetId="35" r:id="rId27"/>
  </sheets>
  <definedNames>
    <definedName name="_xlnm.Print_Area" localSheetId="0">'SB767 Summary'!$A$1:$H$23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6" i="1"/>
  <c r="H18" i="1"/>
  <c r="D29" i="35"/>
  <c r="D26" i="35"/>
  <c r="C26" i="35"/>
  <c r="B26" i="35"/>
  <c r="D21" i="35"/>
  <c r="C17" i="35"/>
  <c r="C6" i="35" s="1"/>
  <c r="B17" i="35"/>
  <c r="B6" i="35" s="1"/>
  <c r="D10" i="35"/>
  <c r="D17" i="35" s="1"/>
  <c r="D6" i="35" s="1"/>
  <c r="D29" i="34"/>
  <c r="C26" i="34"/>
  <c r="B26" i="34"/>
  <c r="B6" i="34" s="1"/>
  <c r="D21" i="34"/>
  <c r="D26" i="34" s="1"/>
  <c r="C17" i="34"/>
  <c r="B17" i="34"/>
  <c r="D10" i="34"/>
  <c r="D17" i="34" s="1"/>
  <c r="D29" i="33"/>
  <c r="C26" i="33"/>
  <c r="B26" i="33"/>
  <c r="D21" i="33"/>
  <c r="D26" i="33" s="1"/>
  <c r="D17" i="33"/>
  <c r="C17" i="33"/>
  <c r="C6" i="33" s="1"/>
  <c r="B17" i="33"/>
  <c r="D10" i="33"/>
  <c r="B6" i="33"/>
  <c r="D29" i="32"/>
  <c r="D26" i="32"/>
  <c r="C26" i="32"/>
  <c r="B26" i="32"/>
  <c r="D21" i="32"/>
  <c r="D17" i="32"/>
  <c r="D6" i="32" s="1"/>
  <c r="C17" i="32"/>
  <c r="C6" i="32" s="1"/>
  <c r="B17" i="32"/>
  <c r="B6" i="32" s="1"/>
  <c r="D10" i="32"/>
  <c r="D29" i="31"/>
  <c r="C26" i="31"/>
  <c r="B26" i="31"/>
  <c r="D21" i="31"/>
  <c r="D26" i="31" s="1"/>
  <c r="C17" i="31"/>
  <c r="B17" i="31"/>
  <c r="D10" i="31"/>
  <c r="D17" i="31" s="1"/>
  <c r="B6" i="31"/>
  <c r="D29" i="30"/>
  <c r="C26" i="30"/>
  <c r="B26" i="30"/>
  <c r="D21" i="30"/>
  <c r="D26" i="30" s="1"/>
  <c r="D17" i="30"/>
  <c r="C17" i="30"/>
  <c r="B17" i="30"/>
  <c r="D10" i="30"/>
  <c r="C6" i="30"/>
  <c r="B6" i="30"/>
  <c r="D29" i="29"/>
  <c r="C26" i="29"/>
  <c r="B26" i="29"/>
  <c r="D21" i="29"/>
  <c r="D26" i="29" s="1"/>
  <c r="D17" i="29"/>
  <c r="D6" i="29" s="1"/>
  <c r="C17" i="29"/>
  <c r="C6" i="29" s="1"/>
  <c r="B17" i="29"/>
  <c r="D10" i="29"/>
  <c r="B6" i="29"/>
  <c r="D29" i="28"/>
  <c r="C26" i="28"/>
  <c r="B26" i="28"/>
  <c r="D21" i="28"/>
  <c r="D26" i="28" s="1"/>
  <c r="D17" i="28"/>
  <c r="C17" i="28"/>
  <c r="C6" i="28" s="1"/>
  <c r="B17" i="28"/>
  <c r="B6" i="28" s="1"/>
  <c r="D10" i="28"/>
  <c r="D29" i="27"/>
  <c r="D26" i="27"/>
  <c r="C26" i="27"/>
  <c r="B26" i="27"/>
  <c r="D21" i="27"/>
  <c r="C17" i="27"/>
  <c r="C6" i="27" s="1"/>
  <c r="G17" i="1" s="1"/>
  <c r="B17" i="27"/>
  <c r="B6" i="27" s="1"/>
  <c r="F17" i="1" s="1"/>
  <c r="H17" i="1" s="1"/>
  <c r="D10" i="27"/>
  <c r="D17" i="27" s="1"/>
  <c r="D29" i="26"/>
  <c r="D26" i="26"/>
  <c r="C26" i="26"/>
  <c r="B26" i="26"/>
  <c r="D21" i="26"/>
  <c r="C17" i="26"/>
  <c r="B17" i="26"/>
  <c r="B6" i="26" s="1"/>
  <c r="D10" i="26"/>
  <c r="D17" i="26" s="1"/>
  <c r="C6" i="26"/>
  <c r="D29" i="25"/>
  <c r="C26" i="25"/>
  <c r="B26" i="25"/>
  <c r="D21" i="25"/>
  <c r="D26" i="25" s="1"/>
  <c r="C17" i="25"/>
  <c r="B17" i="25"/>
  <c r="B6" i="25" s="1"/>
  <c r="D10" i="25"/>
  <c r="D17" i="25" s="1"/>
  <c r="D6" i="25" s="1"/>
  <c r="C6" i="25"/>
  <c r="D29" i="24"/>
  <c r="C26" i="24"/>
  <c r="B26" i="24"/>
  <c r="B6" i="24" s="1"/>
  <c r="D21" i="24"/>
  <c r="D26" i="24" s="1"/>
  <c r="C17" i="24"/>
  <c r="C6" i="24" s="1"/>
  <c r="B17" i="24"/>
  <c r="D10" i="24"/>
  <c r="D17" i="24" s="1"/>
  <c r="D29" i="23"/>
  <c r="D26" i="23"/>
  <c r="C26" i="23"/>
  <c r="B26" i="23"/>
  <c r="D21" i="23"/>
  <c r="D17" i="23"/>
  <c r="D6" i="23" s="1"/>
  <c r="C17" i="23"/>
  <c r="C6" i="23" s="1"/>
  <c r="B17" i="23"/>
  <c r="B6" i="23" s="1"/>
  <c r="F15" i="1" s="1"/>
  <c r="D10" i="23"/>
  <c r="D29" i="22"/>
  <c r="D26" i="22"/>
  <c r="C26" i="22"/>
  <c r="B26" i="22"/>
  <c r="D21" i="22"/>
  <c r="D17" i="22"/>
  <c r="C17" i="22"/>
  <c r="C6" i="22" s="1"/>
  <c r="B17" i="22"/>
  <c r="B6" i="22" s="1"/>
  <c r="D10" i="22"/>
  <c r="D29" i="21"/>
  <c r="D26" i="21"/>
  <c r="C26" i="21"/>
  <c r="B26" i="21"/>
  <c r="D21" i="21"/>
  <c r="C17" i="21"/>
  <c r="B17" i="21"/>
  <c r="D10" i="21"/>
  <c r="D17" i="21" s="1"/>
  <c r="D6" i="21" s="1"/>
  <c r="C6" i="21"/>
  <c r="B6" i="21"/>
  <c r="D29" i="20"/>
  <c r="C26" i="20"/>
  <c r="B26" i="20"/>
  <c r="D21" i="20"/>
  <c r="D26" i="20" s="1"/>
  <c r="D17" i="20"/>
  <c r="C17" i="20"/>
  <c r="C6" i="20" s="1"/>
  <c r="B17" i="20"/>
  <c r="D10" i="20"/>
  <c r="B6" i="20"/>
  <c r="D29" i="19"/>
  <c r="D26" i="19"/>
  <c r="C26" i="19"/>
  <c r="B26" i="19"/>
  <c r="D21" i="19"/>
  <c r="C17" i="19"/>
  <c r="C6" i="19" s="1"/>
  <c r="B17" i="19"/>
  <c r="B6" i="19" s="1"/>
  <c r="D10" i="19"/>
  <c r="D17" i="19" s="1"/>
  <c r="D6" i="19" s="1"/>
  <c r="D29" i="18"/>
  <c r="D26" i="18"/>
  <c r="C26" i="18"/>
  <c r="B26" i="18"/>
  <c r="D21" i="18"/>
  <c r="C17" i="18"/>
  <c r="B17" i="18"/>
  <c r="B6" i="18" s="1"/>
  <c r="D10" i="18"/>
  <c r="D17" i="18" s="1"/>
  <c r="C6" i="18"/>
  <c r="D30" i="12"/>
  <c r="H15" i="1" l="1"/>
  <c r="G15" i="1"/>
  <c r="D6" i="33"/>
  <c r="D6" i="18"/>
  <c r="D6" i="26"/>
  <c r="C6" i="31"/>
  <c r="D6" i="22"/>
  <c r="D6" i="27"/>
  <c r="C6" i="34"/>
  <c r="D6" i="34"/>
  <c r="D6" i="31"/>
  <c r="D6" i="30"/>
  <c r="D6" i="28"/>
  <c r="D6" i="24"/>
  <c r="D6" i="20"/>
  <c r="C21" i="1" l="1"/>
  <c r="D29" i="17"/>
  <c r="C26" i="17"/>
  <c r="B26" i="17"/>
  <c r="D21" i="17"/>
  <c r="D26" i="17" s="1"/>
  <c r="C17" i="17"/>
  <c r="B17" i="17"/>
  <c r="D10" i="17"/>
  <c r="D17" i="17" s="1"/>
  <c r="B6" i="17"/>
  <c r="D29" i="16"/>
  <c r="C26" i="16"/>
  <c r="B26" i="16"/>
  <c r="D21" i="16"/>
  <c r="D26" i="16" s="1"/>
  <c r="C17" i="16"/>
  <c r="C6" i="16" s="1"/>
  <c r="B17" i="16"/>
  <c r="D10" i="16"/>
  <c r="D17" i="16" s="1"/>
  <c r="D29" i="15"/>
  <c r="C26" i="15"/>
  <c r="B26" i="15"/>
  <c r="D21" i="15"/>
  <c r="D26" i="15" s="1"/>
  <c r="C17" i="15"/>
  <c r="B17" i="15"/>
  <c r="D10" i="15"/>
  <c r="D17" i="15" s="1"/>
  <c r="D29" i="14"/>
  <c r="D26" i="14"/>
  <c r="C26" i="14"/>
  <c r="B26" i="14"/>
  <c r="D21" i="14"/>
  <c r="C17" i="14"/>
  <c r="B17" i="14"/>
  <c r="B6" i="14" s="1"/>
  <c r="D10" i="14"/>
  <c r="D17" i="14" s="1"/>
  <c r="D29" i="13"/>
  <c r="C26" i="13"/>
  <c r="B26" i="13"/>
  <c r="D21" i="13"/>
  <c r="D26" i="13" s="1"/>
  <c r="C17" i="13"/>
  <c r="B17" i="13"/>
  <c r="D10" i="13"/>
  <c r="D17" i="13" s="1"/>
  <c r="D29" i="12"/>
  <c r="C26" i="12"/>
  <c r="B26" i="12"/>
  <c r="D21" i="12"/>
  <c r="D26" i="12" s="1"/>
  <c r="C17" i="12"/>
  <c r="B17" i="12"/>
  <c r="D10" i="12"/>
  <c r="D17" i="12" s="1"/>
  <c r="D29" i="10"/>
  <c r="C26" i="10"/>
  <c r="B26" i="10"/>
  <c r="D21" i="10"/>
  <c r="D26" i="10" s="1"/>
  <c r="C17" i="10"/>
  <c r="B17" i="10"/>
  <c r="D10" i="10"/>
  <c r="D17" i="10" s="1"/>
  <c r="C6" i="14" l="1"/>
  <c r="B6" i="10"/>
  <c r="C6" i="17"/>
  <c r="C6" i="10"/>
  <c r="B6" i="12"/>
  <c r="F12" i="1" s="1"/>
  <c r="D6" i="12"/>
  <c r="D6" i="14"/>
  <c r="B6" i="15"/>
  <c r="B6" i="13"/>
  <c r="C6" i="15"/>
  <c r="D6" i="16"/>
  <c r="C6" i="12"/>
  <c r="G12" i="1" s="1"/>
  <c r="C6" i="13"/>
  <c r="B6" i="16"/>
  <c r="D6" i="17"/>
  <c r="D6" i="13"/>
  <c r="D6" i="15"/>
  <c r="D6" i="10"/>
  <c r="H12" i="1" l="1"/>
  <c r="G13" i="1"/>
  <c r="G21" i="1" s="1"/>
  <c r="F13" i="1"/>
  <c r="H13" i="1" s="1"/>
  <c r="F21" i="1" l="1"/>
  <c r="C22" i="1" s="1"/>
  <c r="H21" i="1"/>
</calcChain>
</file>

<file path=xl/sharedStrings.xml><?xml version="1.0" encoding="utf-8"?>
<sst xmlns="http://schemas.openxmlformats.org/spreadsheetml/2006/main" count="635" uniqueCount="73">
  <si>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</si>
  <si>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</si>
  <si>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</si>
  <si>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</si>
  <si>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</si>
  <si>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</si>
  <si>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</si>
  <si>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</si>
  <si>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</si>
  <si>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</si>
  <si>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</si>
  <si>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</si>
  <si>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</si>
  <si>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</si>
  <si>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</si>
  <si>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Total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</si>
  <si>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</si>
  <si>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</si>
  <si>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</si>
  <si>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</si>
  <si>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</si>
  <si>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</si>
  <si>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</si>
  <si>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</si>
  <si>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</si>
  <si>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</si>
  <si>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</si>
  <si>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Total Hiring/Retaining Staff</t>
  </si>
  <si>
    <t>Total Premium Pay</t>
  </si>
  <si>
    <t>Total of Project/Program</t>
  </si>
  <si>
    <t>EXAMPLE</t>
  </si>
  <si>
    <t>Non-entitlement unit</t>
  </si>
  <si>
    <t>Entitlement Unit</t>
  </si>
  <si>
    <t>Amount Remaining to be Spent</t>
  </si>
  <si>
    <t xml:space="preserve">Job Title(s) of Hired/Retained Staff </t>
  </si>
  <si>
    <t>Input job title</t>
  </si>
  <si>
    <t>Input employee type</t>
  </si>
  <si>
    <t>Broad Categories of U.S. Treasury Approved Uses of Local Fiscal Recovery Funds</t>
  </si>
  <si>
    <t>Local Fiscal Recover Funds Received</t>
  </si>
  <si>
    <t>Treasury Approved Category of Use (Select only one)</t>
  </si>
  <si>
    <t>Premium Pay for Employee Types</t>
  </si>
  <si>
    <t>Support Title I projects that are eligible activities under the Community Development Block Grant and Indian Community Development Block Grant programs</t>
  </si>
  <si>
    <t>Total Fiscal Recovery Funds Not Earmarked for Project as of the fiscal year end listed above</t>
  </si>
  <si>
    <r>
      <t xml:space="preserve">As of 12-31-24 how much of your Local Fiscal Recovery Funds have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been allocated for porjects</t>
    </r>
  </si>
  <si>
    <t>Town of Cumberland</t>
  </si>
  <si>
    <t>Melinda Brouillard</t>
  </si>
  <si>
    <t>Purchase of Direct Patient Care Equipment</t>
  </si>
  <si>
    <t>Renovations + Repairs at 1512 Mendon Rd- Cumberland EMS</t>
  </si>
  <si>
    <t>Installation of CDCCompliant Ventilation Systems</t>
  </si>
  <si>
    <t>Small Business Grants</t>
  </si>
  <si>
    <t>Non Profit Assistance</t>
  </si>
  <si>
    <t>Food Pantry Programming</t>
  </si>
  <si>
    <t>Franklin Farm Farmhouse Project</t>
  </si>
  <si>
    <t>Boys + Girls Club pf Northern RI</t>
  </si>
  <si>
    <t>Repair + Renovation of Playgrounds</t>
  </si>
  <si>
    <t>Public Parks Improvement</t>
  </si>
  <si>
    <t>ADA Self-Evaluation + Transition Plan</t>
  </si>
  <si>
    <t>Hire ADA Coordinator</t>
  </si>
  <si>
    <t>Community Outreach Program Fund</t>
  </si>
  <si>
    <t>Abbott Street Wastewater Pumping Station Replacement</t>
  </si>
  <si>
    <t>Water Infrastructure Improvements</t>
  </si>
  <si>
    <t>Sidewalk Restoration + Installation</t>
  </si>
  <si>
    <t>Drainage and Wastewater System Improvements</t>
  </si>
  <si>
    <t>Municipal Road Repair</t>
  </si>
  <si>
    <t>Public Health and Safety Communications System Improvements</t>
  </si>
  <si>
    <t>Broadband / Internet  Infrastructure</t>
  </si>
  <si>
    <t>School Security Improvements</t>
  </si>
  <si>
    <t>Assisstance to Fire Department</t>
  </si>
  <si>
    <t>Vehicle Purchases</t>
  </si>
  <si>
    <t>Contribution to the Town's Other Post-Employment Benefits Account</t>
  </si>
  <si>
    <t>Furniture, Fixtures, and Equipment for the Amaral Building</t>
  </si>
  <si>
    <t>ARPA Inventory Project Indentification and Plan</t>
  </si>
  <si>
    <t>Amount Actually Spent on Projects from inception through Fiscal Year End:   6/30/24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</si>
</sst>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9" xfId="1" applyFont="1" applyFill="1" applyBorder="1"/>
    <xf numFmtId="43" fontId="0" fillId="6" borderId="0" xfId="1" applyFont="1" applyFill="1"/>
    <xf numFmtId="43" fontId="0" fillId="6" borderId="9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0" fillId="2" borderId="10" xfId="0" applyFill="1" applyBorder="1"/>
    <xf numFmtId="14" fontId="0" fillId="2" borderId="10" xfId="0" applyNumberFormat="1" applyFill="1" applyBorder="1"/>
    <xf numFmtId="8" fontId="0" fillId="2" borderId="10" xfId="0" applyNumberFormat="1" applyFill="1" applyBorder="1"/>
    <xf numFmtId="43" fontId="0" fillId="0" borderId="0" xfId="1" applyFont="1"/>
    <xf numFmtId="43" fontId="0" fillId="0" borderId="0" xfId="0" applyNumberFormat="1"/>
    <xf numFmtId="0" fontId="0" fillId="5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M27"/>
  <sheetViews>
    <sheetView tabSelected="1" zoomScale="70" zoomScaleNormal="70" workbookViewId="0">
      <selection activeCell="H4" sqref="H4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11" max="11" width="10.42578125" bestFit="1" customWidth="1"/>
  </cols>
  <sheetData>
    <row r="1" spans="2:13" x14ac:dyDescent="0.25">
      <c r="B1" t="s">
        <v>2</v>
      </c>
      <c r="C1" s="39" t="s">
        <v>44</v>
      </c>
      <c r="E1" s="11" t="s">
        <v>6</v>
      </c>
      <c r="G1" s="45" t="s">
        <v>38</v>
      </c>
      <c r="H1" s="46"/>
    </row>
    <row r="2" spans="2:13" x14ac:dyDescent="0.25">
      <c r="B2" t="s">
        <v>1</v>
      </c>
      <c r="C2" s="39" t="s">
        <v>45</v>
      </c>
      <c r="E2" s="9"/>
      <c r="F2" t="s">
        <v>7</v>
      </c>
      <c r="G2" s="7" t="s">
        <v>4</v>
      </c>
      <c r="H2" s="8" t="s">
        <v>5</v>
      </c>
    </row>
    <row r="3" spans="2:13" x14ac:dyDescent="0.25">
      <c r="B3" t="s">
        <v>16</v>
      </c>
      <c r="C3" s="40">
        <v>45473</v>
      </c>
      <c r="G3" s="5" t="s">
        <v>31</v>
      </c>
      <c r="H3" s="10">
        <v>10000000</v>
      </c>
    </row>
    <row r="4" spans="2:13" x14ac:dyDescent="0.25">
      <c r="B4" t="s">
        <v>3</v>
      </c>
      <c r="G4" s="5" t="s">
        <v>0</v>
      </c>
      <c r="H4" s="10"/>
    </row>
    <row r="5" spans="2:13" ht="15.75" thickBot="1" x14ac:dyDescent="0.3">
      <c r="C5" s="40">
        <v>45713</v>
      </c>
      <c r="G5" s="6" t="s">
        <v>32</v>
      </c>
      <c r="H5" s="31"/>
    </row>
    <row r="6" spans="2:13" x14ac:dyDescent="0.25">
      <c r="B6" t="s">
        <v>43</v>
      </c>
      <c r="C6" s="41">
        <v>0</v>
      </c>
    </row>
    <row r="10" spans="2:13" ht="30.75" customHeight="1" x14ac:dyDescent="0.25"/>
    <row r="11" spans="2:13" ht="45.75" customHeight="1" x14ac:dyDescent="0.25">
      <c r="B11" s="11" t="s">
        <v>37</v>
      </c>
      <c r="C11" s="11"/>
      <c r="D11" s="11"/>
      <c r="E11" s="15"/>
      <c r="F11" s="11" t="s">
        <v>17</v>
      </c>
      <c r="G11" s="32" t="s">
        <v>72</v>
      </c>
      <c r="H11" s="32" t="s">
        <v>18</v>
      </c>
      <c r="I11" s="13"/>
    </row>
    <row r="12" spans="2:13" ht="45.75" customHeight="1" x14ac:dyDescent="0.25">
      <c r="B12" s="12" t="s">
        <v>8</v>
      </c>
      <c r="C12" s="12"/>
      <c r="D12" s="12"/>
      <c r="E12" s="12"/>
      <c r="F12" s="33">
        <f>'1512 Mendon Rd'!B6+Ventilation!B6+'Franklin Farm'!B6+Playgrounds!B6+'Public Parks'!B6+ADA!B6+Sidewalks!B6+'Public Safety Communications'!B6+'School Security'!B6+Fire!B6+Vehicles!B6+OPEB!B6+'Amaral Building'!B6+Admin!B6</f>
        <v>6448330.8899999997</v>
      </c>
      <c r="G12" s="33">
        <f>'1512 Mendon Rd'!C6+Ventilation!C6+'Franklin Farm'!C6+Playgrounds!C6+'Public Parks'!C6+ADA!C6+Sidewalks!C6+'Public Safety Communications'!C6+'School Security'!C6+Fire!C6+Vehicles!C6+OPEB!C6+'Amaral Building'!C6+Admin!C6</f>
        <v>2089799.2400000002</v>
      </c>
      <c r="H12" s="33">
        <f>F12-G12</f>
        <v>4358531.6499999994</v>
      </c>
      <c r="I12" s="1"/>
      <c r="J12" s="1"/>
      <c r="K12" s="1"/>
      <c r="L12" s="1"/>
      <c r="M12" s="1"/>
    </row>
    <row r="13" spans="2:13" ht="45.75" customHeight="1" x14ac:dyDescent="0.25">
      <c r="B13" s="47" t="s">
        <v>9</v>
      </c>
      <c r="C13" s="47"/>
      <c r="D13" s="47"/>
      <c r="E13" s="47"/>
      <c r="F13" s="33">
        <f>'Patient Care'!B6+'Small Business Grants'!B6+'Non Profit Assistance'!B6+'Food Pantry'!B6+'Boys+Girls CLub'!B6+'Community Outreach'!B6</f>
        <v>1505320</v>
      </c>
      <c r="G13" s="33">
        <f>'Patient Care'!C6+'Small Business Grants'!C6+'Non Profit Assistance'!C6+'Food Pantry'!C6+'Boys+Girls CLub'!C6+'Community Outreach'!C6</f>
        <v>1010320</v>
      </c>
      <c r="H13" s="33">
        <f t="shared" ref="H13:H18" si="0">F13-G13</f>
        <v>495000</v>
      </c>
      <c r="I13" s="1"/>
      <c r="J13" s="1"/>
      <c r="K13" s="1"/>
      <c r="L13" s="1"/>
      <c r="M13" s="1"/>
    </row>
    <row r="14" spans="2:13" ht="45.75" customHeight="1" x14ac:dyDescent="0.25">
      <c r="B14" s="12" t="s">
        <v>10</v>
      </c>
      <c r="C14" s="12"/>
      <c r="D14" s="12"/>
      <c r="E14" s="12"/>
      <c r="F14" s="33">
        <v>0</v>
      </c>
      <c r="G14" s="33">
        <v>0</v>
      </c>
      <c r="H14" s="33">
        <f t="shared" si="0"/>
        <v>0</v>
      </c>
      <c r="I14" s="1"/>
      <c r="J14" s="1"/>
      <c r="K14" s="1"/>
      <c r="L14" s="1"/>
      <c r="M14" s="1"/>
    </row>
    <row r="15" spans="2:13" ht="45.75" customHeight="1" x14ac:dyDescent="0.25">
      <c r="B15" s="12" t="s">
        <v>11</v>
      </c>
      <c r="C15" s="12"/>
      <c r="D15" s="12"/>
      <c r="E15" s="12"/>
      <c r="F15" s="33">
        <f>'Abbott ST '!B6+'Water Infrastructure'!B6+Drainage!B6+Broadband!B6</f>
        <v>1962000</v>
      </c>
      <c r="G15" s="33">
        <f>'Abbott ST '!C6+'Water Infrastructure'!C6+Drainage!C6+Broadband!C6</f>
        <v>490189.64</v>
      </c>
      <c r="H15" s="33">
        <f t="shared" si="0"/>
        <v>1471810.3599999999</v>
      </c>
      <c r="I15" s="1"/>
      <c r="J15" s="1"/>
      <c r="K15" s="1"/>
      <c r="L15" s="1"/>
      <c r="M15" s="1"/>
    </row>
    <row r="16" spans="2:13" ht="45.75" customHeight="1" x14ac:dyDescent="0.25">
      <c r="B16" s="47" t="s">
        <v>12</v>
      </c>
      <c r="C16" s="47"/>
      <c r="D16" s="47"/>
      <c r="E16" s="47"/>
      <c r="F16" s="33">
        <v>0</v>
      </c>
      <c r="G16" s="33">
        <v>0</v>
      </c>
      <c r="H16" s="33">
        <f t="shared" si="0"/>
        <v>0</v>
      </c>
      <c r="I16" s="1"/>
      <c r="J16" s="1"/>
      <c r="K16" s="1"/>
      <c r="L16" s="1"/>
      <c r="M16" s="1"/>
    </row>
    <row r="17" spans="2:13" ht="45.75" customHeight="1" x14ac:dyDescent="0.25">
      <c r="B17" s="14" t="s">
        <v>13</v>
      </c>
      <c r="C17" s="14"/>
      <c r="D17" s="14"/>
      <c r="E17" s="14"/>
      <c r="F17" s="33">
        <f>'Road Repair'!B6</f>
        <v>625000</v>
      </c>
      <c r="G17" s="33">
        <f>'Road Repair'!C6</f>
        <v>154.85</v>
      </c>
      <c r="H17" s="33">
        <f t="shared" si="0"/>
        <v>624845.15</v>
      </c>
      <c r="I17" s="1"/>
      <c r="J17" s="1"/>
      <c r="K17" s="1"/>
      <c r="L17" s="1"/>
      <c r="M17" s="1"/>
    </row>
    <row r="18" spans="2:13" ht="45.75" customHeight="1" x14ac:dyDescent="0.25">
      <c r="B18" s="14" t="s">
        <v>41</v>
      </c>
      <c r="C18" s="14"/>
      <c r="D18" s="14"/>
      <c r="E18" s="14"/>
      <c r="F18" s="33">
        <v>0</v>
      </c>
      <c r="G18" s="33">
        <v>0</v>
      </c>
      <c r="H18" s="33">
        <f t="shared" si="0"/>
        <v>0</v>
      </c>
      <c r="I18" s="1"/>
      <c r="J18" s="1"/>
      <c r="K18" s="1"/>
      <c r="L18" s="1"/>
      <c r="M18" s="1"/>
    </row>
    <row r="19" spans="2:13" x14ac:dyDescent="0.25">
      <c r="B19" s="14"/>
      <c r="C19" s="14"/>
      <c r="D19" s="14"/>
      <c r="E19" s="14"/>
      <c r="F19" s="19"/>
      <c r="G19" s="19"/>
      <c r="H19" s="19"/>
    </row>
    <row r="20" spans="2:13" x14ac:dyDescent="0.25">
      <c r="B20" s="14"/>
      <c r="C20" s="14"/>
      <c r="D20" s="14"/>
      <c r="E20" s="14"/>
      <c r="F20" s="19"/>
      <c r="G20" s="19"/>
      <c r="H20" s="19"/>
    </row>
    <row r="21" spans="2:13" ht="15.75" thickBot="1" x14ac:dyDescent="0.3">
      <c r="B21" s="16" t="s">
        <v>15</v>
      </c>
      <c r="C21" s="17">
        <f>SUM(H3:H5)</f>
        <v>10000000</v>
      </c>
      <c r="D21" s="18"/>
      <c r="E21" s="17"/>
      <c r="F21" s="18">
        <f>SUM(F12:F18)</f>
        <v>10540650.890000001</v>
      </c>
      <c r="G21" s="18">
        <f>SUM(G12:G18)</f>
        <v>3590463.7300000004</v>
      </c>
      <c r="H21" s="18">
        <f>SUM(H12:H18)</f>
        <v>6950187.1600000001</v>
      </c>
    </row>
    <row r="22" spans="2:13" ht="31.5" customHeight="1" thickTop="1" x14ac:dyDescent="0.25">
      <c r="B22" s="14" t="s">
        <v>42</v>
      </c>
      <c r="C22" s="4">
        <f>C21-F21</f>
        <v>-540650.8900000006</v>
      </c>
      <c r="H22" s="2"/>
    </row>
    <row r="23" spans="2:13" x14ac:dyDescent="0.25">
      <c r="B23" s="1"/>
      <c r="H23" s="3"/>
    </row>
    <row r="27" spans="2:13" x14ac:dyDescent="0.25">
      <c r="G27" s="43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F2EC4-750C-46C7-B041-6AF36C2A01FD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53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350000</v>
      </c>
      <c r="C6" s="30">
        <f>SUM(C17,C26,C29)</f>
        <v>0</v>
      </c>
      <c r="D6" s="30">
        <f>SUM(D17,D26,D29)</f>
        <v>350000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350000</v>
      </c>
      <c r="C29" s="29">
        <v>0</v>
      </c>
      <c r="D29" s="29">
        <f>B29-C29</f>
        <v>350000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F8B5C2-92FC-4C57-B572-36213701B34D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9BD1E-4FF2-4BD1-9701-8DB0AC339EF8}">
  <dimension ref="A2:M29"/>
  <sheetViews>
    <sheetView workbookViewId="0">
      <selection activeCell="C34" sqref="C3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54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480105.8</v>
      </c>
      <c r="C6" s="30">
        <f>SUM(C17,C26,C29)</f>
        <v>480105.8</v>
      </c>
      <c r="D6" s="30">
        <f>SUM(D17,D26,D29)</f>
        <v>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480105.8</v>
      </c>
      <c r="C29" s="29">
        <v>480105.8</v>
      </c>
      <c r="D29" s="29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63D719-4D75-480D-AE4D-AB85472B1404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11B78-D852-43B9-8521-7AA9988DF934}">
  <dimension ref="A2:M29"/>
  <sheetViews>
    <sheetView workbookViewId="0">
      <selection activeCell="E35" sqref="E35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55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1516037</v>
      </c>
      <c r="C6" s="30">
        <f>SUM(C17,C26,C29)</f>
        <v>723119.27</v>
      </c>
      <c r="D6" s="30">
        <f>SUM(D17,D26,D29)</f>
        <v>792917.73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1516037</v>
      </c>
      <c r="C29" s="29">
        <v>723119.27</v>
      </c>
      <c r="D29" s="29">
        <f>B29-C29</f>
        <v>792917.73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9C3E532-4708-4963-B170-2ECFADF240D1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3B08D-D682-4285-8322-FE2733315A72}">
  <dimension ref="A2:M29"/>
  <sheetViews>
    <sheetView workbookViewId="0">
      <selection activeCell="E38" sqref="E38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56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166856</v>
      </c>
      <c r="C6" s="30">
        <f>SUM(C17,C26,C29)</f>
        <v>0</v>
      </c>
      <c r="D6" s="30">
        <f>SUM(D17,D26,D29)</f>
        <v>166856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44" t="s">
        <v>57</v>
      </c>
      <c r="B10" s="25">
        <v>166856</v>
      </c>
      <c r="C10" s="25">
        <v>0</v>
      </c>
      <c r="D10" s="25">
        <f>B10-C10</f>
        <v>166856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166856</v>
      </c>
      <c r="C17" s="25">
        <f t="shared" ref="C17:D17" si="0">SUM(C9:C16)</f>
        <v>0</v>
      </c>
      <c r="D17" s="25">
        <f t="shared" si="0"/>
        <v>166856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/>
      <c r="C29" s="29"/>
      <c r="D29" s="29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A7E874-33DE-4D05-BC4A-E0B9A602CCC1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242CD-41AD-433C-8A19-94F75245B2F0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58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125000</v>
      </c>
      <c r="C6" s="30">
        <f>SUM(C17,C26,C29)</f>
        <v>0</v>
      </c>
      <c r="D6" s="30">
        <f>SUM(D17,D26,D29)</f>
        <v>125000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125000</v>
      </c>
      <c r="C29" s="29">
        <v>0</v>
      </c>
      <c r="D29" s="29">
        <f>B29-C29</f>
        <v>125000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74CDA-1275-4348-A096-27B508415A43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03805-4544-4C1F-9AE4-E21D46A8752D}">
  <dimension ref="A2:M29"/>
  <sheetViews>
    <sheetView workbookViewId="0">
      <selection activeCell="E39" sqref="E3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11</v>
      </c>
    </row>
    <row r="3" spans="1:13" x14ac:dyDescent="0.25">
      <c r="A3" t="s">
        <v>19</v>
      </c>
      <c r="B3" t="s">
        <v>59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732972.95</v>
      </c>
      <c r="C6" s="30">
        <f>SUM(C17,C26,C29)</f>
        <v>21072</v>
      </c>
      <c r="D6" s="30">
        <f>SUM(D17,D26,D29)</f>
        <v>711900.95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732972.95</v>
      </c>
      <c r="C29" s="29">
        <v>21072</v>
      </c>
      <c r="D29" s="29">
        <f>B29-C29</f>
        <v>711900.95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E4C873-15F9-4D25-BC92-47B6B35F8BA6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A3C3A-1851-4B5F-A3CE-1230F2352B90}">
  <dimension ref="A2:M29"/>
  <sheetViews>
    <sheetView workbookViewId="0">
      <selection activeCell="F38" sqref="F38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11</v>
      </c>
    </row>
    <row r="3" spans="1:13" x14ac:dyDescent="0.25">
      <c r="A3" t="s">
        <v>19</v>
      </c>
      <c r="B3" t="s">
        <v>60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372027.05</v>
      </c>
      <c r="C6" s="30">
        <f>SUM(C17,C26,C29)</f>
        <v>91014.98</v>
      </c>
      <c r="D6" s="30">
        <f>SUM(D17,D26,D29)</f>
        <v>281012.07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372027.05</v>
      </c>
      <c r="C29" s="29">
        <v>91014.98</v>
      </c>
      <c r="D29" s="29">
        <f>B29-C29</f>
        <v>281012.07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438428-C1C6-4EA9-B628-7A08281112DA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4440-A456-4032-8EA3-2B17AFA174AC}">
  <dimension ref="A2:M29"/>
  <sheetViews>
    <sheetView workbookViewId="0">
      <selection activeCell="F33" sqref="F3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61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750000</v>
      </c>
      <c r="C6" s="30">
        <f>SUM(C17,C26,C29)</f>
        <v>0</v>
      </c>
      <c r="D6" s="30">
        <f>SUM(D17,D26,D29)</f>
        <v>750000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750000</v>
      </c>
      <c r="C29" s="29"/>
      <c r="D29" s="29">
        <f>B29-C29</f>
        <v>750000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898DA5-5E23-4236-A680-B44AA6E85D1C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94CB6-1F8B-4B77-B54B-2F4984EA0468}">
  <dimension ref="A2:M29"/>
  <sheetViews>
    <sheetView workbookViewId="0">
      <selection activeCell="F37" sqref="F37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11</v>
      </c>
    </row>
    <row r="3" spans="1:13" x14ac:dyDescent="0.25">
      <c r="A3" t="s">
        <v>19</v>
      </c>
      <c r="B3" t="s">
        <v>62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557000</v>
      </c>
      <c r="C6" s="30">
        <f>SUM(C17,C26,C29)</f>
        <v>124193.02</v>
      </c>
      <c r="D6" s="30">
        <f>SUM(D17,D26,D29)</f>
        <v>432806.98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557000</v>
      </c>
      <c r="C29" s="29">
        <v>124193.02</v>
      </c>
      <c r="D29" s="29">
        <f>B29-C29</f>
        <v>432806.98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FBD5F9-EC24-42A3-8734-143490E13BA8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4F22A-402A-468D-BE57-986C5705806E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13</v>
      </c>
    </row>
    <row r="3" spans="1:13" x14ac:dyDescent="0.25">
      <c r="A3" t="s">
        <v>19</v>
      </c>
      <c r="B3" t="s">
        <v>63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625000</v>
      </c>
      <c r="C6" s="30">
        <f>SUM(C17,C26,C29)</f>
        <v>154.85</v>
      </c>
      <c r="D6" s="30">
        <f>SUM(D17,D26,D29)</f>
        <v>624845.15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625000</v>
      </c>
      <c r="C29" s="29">
        <v>154.85</v>
      </c>
      <c r="D29" s="29">
        <f>B29-C29</f>
        <v>624845.15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F02505-B7EC-41F8-B8CF-67765F7DB8D5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8" sqref="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285AA-8F00-4FB6-AF7C-058646E01815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64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440332.09</v>
      </c>
      <c r="C6" s="30">
        <f>SUM(C17,C26,C29)</f>
        <v>440332.09</v>
      </c>
      <c r="D6" s="30">
        <f>SUM(D17,D26,D29)</f>
        <v>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440332.09</v>
      </c>
      <c r="C29" s="29">
        <v>440332.09</v>
      </c>
      <c r="D29" s="29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FD05BE-2901-4755-A67F-8AE2A8E532BC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804C8-02D8-446C-9C85-C3B7A24A5BE5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11</v>
      </c>
    </row>
    <row r="3" spans="1:13" x14ac:dyDescent="0.25">
      <c r="A3" t="s">
        <v>19</v>
      </c>
      <c r="B3" t="s">
        <v>65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300000</v>
      </c>
      <c r="C6" s="30">
        <f>SUM(C17,C26,C29)</f>
        <v>253909.64</v>
      </c>
      <c r="D6" s="30">
        <f>SUM(D17,D26,D29)</f>
        <v>46090.359999999986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300000</v>
      </c>
      <c r="C29" s="29">
        <v>253909.64</v>
      </c>
      <c r="D29" s="29">
        <f>B29-C29</f>
        <v>46090.359999999986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21D4D54-C26D-458B-B67C-6F2A8CF02667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D776F-9AF8-4501-BAEB-D2D9D0889D27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66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300000</v>
      </c>
      <c r="C6" s="30">
        <f>SUM(C17,C26,C29)</f>
        <v>0</v>
      </c>
      <c r="D6" s="30">
        <f>SUM(D17,D26,D29)</f>
        <v>300000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300000</v>
      </c>
      <c r="C29" s="29">
        <v>0</v>
      </c>
      <c r="D29" s="29">
        <f>B29-C29</f>
        <v>300000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71E15D-E881-4BAF-AB0A-E6DD34515516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163F-9038-4F29-A969-3002F8B0E13D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67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500000</v>
      </c>
      <c r="C6" s="30">
        <f>SUM(C17,C26,C29)</f>
        <v>30360</v>
      </c>
      <c r="D6" s="30">
        <f>SUM(D17,D26,D29)</f>
        <v>469640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500000</v>
      </c>
      <c r="C29" s="29">
        <v>30360</v>
      </c>
      <c r="D29" s="29">
        <f>B29-C29</f>
        <v>469640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F629EC-3FD0-451F-9CE2-85170A9856A0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8AD86-276C-49C0-B8CB-5F4680239B94}">
  <dimension ref="A2:M29"/>
  <sheetViews>
    <sheetView workbookViewId="0">
      <selection activeCell="F36" sqref="F3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68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800000</v>
      </c>
      <c r="C6" s="30">
        <f>SUM(C17,C26,C29)</f>
        <v>400757.08</v>
      </c>
      <c r="D6" s="30">
        <f>SUM(D17,D26,D29)</f>
        <v>399242.92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800000</v>
      </c>
      <c r="C29" s="29">
        <v>400757.08</v>
      </c>
      <c r="D29" s="29">
        <f>B29-C29</f>
        <v>399242.92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3CBE05-7DEA-4D6D-809C-E89AC7674677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91E86-CA22-43E7-8A94-BF9BBAD8D28D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69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900000</v>
      </c>
      <c r="C6" s="30">
        <f>SUM(C17,C26,C29)</f>
        <v>0</v>
      </c>
      <c r="D6" s="30">
        <f>SUM(D17,D26,D29)</f>
        <v>900000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900000</v>
      </c>
      <c r="C29" s="29">
        <v>0</v>
      </c>
      <c r="D29" s="29">
        <f>B29-C29</f>
        <v>900000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FE2AB2-1DE8-41A3-AB4E-09A10BE448C7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1A28F-FF20-4D82-A53B-E49BE22C4702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70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50000</v>
      </c>
      <c r="C6" s="30">
        <f>SUM(C17,C26,C29)</f>
        <v>0</v>
      </c>
      <c r="D6" s="30">
        <f>SUM(D17,D26,D29)</f>
        <v>50000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50000</v>
      </c>
      <c r="C29" s="29">
        <v>0</v>
      </c>
      <c r="D29" s="29">
        <f>B29-C29</f>
        <v>50000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37DA11-B448-4DA0-8F57-5178F255985B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AB180-AC17-4E74-8559-0E1672994A7F}">
  <dimension ref="A2:M29"/>
  <sheetViews>
    <sheetView workbookViewId="0">
      <selection activeCell="C38" sqref="C38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71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20000</v>
      </c>
      <c r="C6" s="30">
        <f>SUM(C17,C26,C29)</f>
        <v>15125</v>
      </c>
      <c r="D6" s="30">
        <f>SUM(D17,D26,D29)</f>
        <v>4875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20000</v>
      </c>
      <c r="C29" s="29">
        <v>15125</v>
      </c>
      <c r="D29" s="29">
        <f>B29-C29</f>
        <v>4875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7BF832-7416-4C0C-BFB1-EBD6243FC8CF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A42" sqref="A4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46</v>
      </c>
    </row>
    <row r="5" spans="1:13" x14ac:dyDescent="0.25">
      <c r="A5" s="36"/>
      <c r="B5" s="36" t="s">
        <v>21</v>
      </c>
      <c r="C5" s="36" t="s">
        <v>22</v>
      </c>
      <c r="D5" s="36" t="s">
        <v>33</v>
      </c>
    </row>
    <row r="6" spans="1:13" x14ac:dyDescent="0.25">
      <c r="A6" s="24" t="s">
        <v>29</v>
      </c>
      <c r="B6" s="30">
        <f>SUM(B17,B26,B29)</f>
        <v>333751</v>
      </c>
      <c r="C6" s="30">
        <f>SUM(C17,C26,C29)</f>
        <v>333751</v>
      </c>
      <c r="D6" s="30">
        <f>SUM(D17,D26,D29)</f>
        <v>0</v>
      </c>
    </row>
    <row r="8" spans="1:13" x14ac:dyDescent="0.25">
      <c r="A8" s="34" t="s">
        <v>34</v>
      </c>
      <c r="B8" s="35" t="s">
        <v>25</v>
      </c>
      <c r="C8" s="35" t="s">
        <v>26</v>
      </c>
      <c r="D8" s="35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35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37" t="s">
        <v>40</v>
      </c>
      <c r="B19" s="37" t="s">
        <v>21</v>
      </c>
      <c r="C19" s="37" t="s">
        <v>22</v>
      </c>
      <c r="D19" s="37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/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36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38"/>
      <c r="B28" s="38" t="s">
        <v>21</v>
      </c>
      <c r="C28" s="38" t="s">
        <v>22</v>
      </c>
      <c r="D28" s="38" t="s">
        <v>33</v>
      </c>
    </row>
    <row r="29" spans="1:13" x14ac:dyDescent="0.25">
      <c r="A29" s="23" t="s">
        <v>24</v>
      </c>
      <c r="B29" s="29">
        <v>333751</v>
      </c>
      <c r="C29" s="29">
        <v>333751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30"/>
  <sheetViews>
    <sheetView workbookViewId="0">
      <selection activeCell="C31" sqref="C3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47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60000</v>
      </c>
      <c r="C6" s="30">
        <f>SUM(C17,C26,C29)</f>
        <v>0</v>
      </c>
      <c r="D6" s="30">
        <f>SUM(D17,D26,D29)</f>
        <v>60000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60000</v>
      </c>
      <c r="C29" s="29">
        <v>0</v>
      </c>
      <c r="D29" s="29">
        <f>B29-C29</f>
        <v>60000</v>
      </c>
    </row>
    <row r="30" spans="1:13" x14ac:dyDescent="0.25">
      <c r="B30" s="42"/>
      <c r="D30" s="43">
        <f>B30-C30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C42" sqref="C4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48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300000</v>
      </c>
      <c r="C6" s="30">
        <f>SUM(C17,C26,C29)</f>
        <v>0</v>
      </c>
      <c r="D6" s="30">
        <f>SUM(D17,D26,D29)</f>
        <v>300000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300000</v>
      </c>
      <c r="C29" s="29"/>
      <c r="D29" s="29">
        <f>B29-C29</f>
        <v>300000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C31" sqref="C3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49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511569</v>
      </c>
      <c r="C6" s="30">
        <f>SUM(C17,C26,C29)</f>
        <v>511569</v>
      </c>
      <c r="D6" s="30">
        <f>SUM(D17,D26,D29)</f>
        <v>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511569</v>
      </c>
      <c r="C29" s="29">
        <v>511569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C40" sqref="C4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50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60000</v>
      </c>
      <c r="C6" s="30">
        <f>SUM(C17,C26,C29)</f>
        <v>60000</v>
      </c>
      <c r="D6" s="30">
        <f>SUM(D17,D26,D29)</f>
        <v>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60000</v>
      </c>
      <c r="C29" s="29">
        <v>60000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C32" sqref="C3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8</v>
      </c>
    </row>
    <row r="3" spans="1:13" x14ac:dyDescent="0.25">
      <c r="A3" t="s">
        <v>19</v>
      </c>
      <c r="B3" t="s">
        <v>52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165000</v>
      </c>
      <c r="C6" s="30">
        <f>SUM(C17,C26,C29)</f>
        <v>0</v>
      </c>
      <c r="D6" s="30">
        <f>SUM(D17,D26,D29)</f>
        <v>165000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165000</v>
      </c>
      <c r="C29" s="29">
        <v>0</v>
      </c>
      <c r="D29" s="29">
        <f>B29-C29</f>
        <v>165000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E38" sqref="E38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39</v>
      </c>
      <c r="B2" s="20" t="s">
        <v>9</v>
      </c>
    </row>
    <row r="3" spans="1:13" x14ac:dyDescent="0.25">
      <c r="A3" t="s">
        <v>19</v>
      </c>
      <c r="B3" t="s">
        <v>51</v>
      </c>
    </row>
    <row r="5" spans="1:13" x14ac:dyDescent="0.25">
      <c r="A5" s="24"/>
      <c r="B5" s="24" t="s">
        <v>21</v>
      </c>
      <c r="C5" s="24" t="s">
        <v>22</v>
      </c>
      <c r="D5" s="24" t="s">
        <v>33</v>
      </c>
    </row>
    <row r="6" spans="1:13" x14ac:dyDescent="0.25">
      <c r="A6" s="24" t="s">
        <v>29</v>
      </c>
      <c r="B6" s="30">
        <f>SUM(B17,B26,B29)</f>
        <v>125000</v>
      </c>
      <c r="C6" s="30">
        <f>SUM(C17,C26,C29)</f>
        <v>105000</v>
      </c>
      <c r="D6" s="30">
        <f>SUM(D17,D26,D29)</f>
        <v>20000</v>
      </c>
    </row>
    <row r="8" spans="1:13" x14ac:dyDescent="0.25">
      <c r="A8" s="21"/>
      <c r="B8" s="21" t="s">
        <v>25</v>
      </c>
      <c r="C8" s="21" t="s">
        <v>26</v>
      </c>
      <c r="D8" s="21" t="s">
        <v>33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27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21</v>
      </c>
      <c r="C19" s="22" t="s">
        <v>22</v>
      </c>
      <c r="D19" s="22" t="s">
        <v>33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30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28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21</v>
      </c>
      <c r="C28" s="23" t="s">
        <v>22</v>
      </c>
      <c r="D28" s="23" t="s">
        <v>33</v>
      </c>
    </row>
    <row r="29" spans="1:13" x14ac:dyDescent="0.25">
      <c r="A29" s="23" t="s">
        <v>24</v>
      </c>
      <c r="B29" s="29">
        <v>125000</v>
      </c>
      <c r="C29" s="29">
        <v>105000</v>
      </c>
      <c r="D29" s="29">
        <f>B29-C29</f>
        <v>20000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</vt:i4>
      </vt:variant>
    </vt:vector>
  </HeadingPairs>
  <TitlesOfParts>
    <vt:vector size="28" baseType="lpstr">
      <vt:lpstr>SB767 Summary</vt:lpstr>
      <vt:lpstr>List</vt:lpstr>
      <vt:lpstr>Patient Care</vt:lpstr>
      <vt:lpstr>1512 Mendon Rd</vt:lpstr>
      <vt:lpstr>Ventilation</vt:lpstr>
      <vt:lpstr>Small Business Grants</vt:lpstr>
      <vt:lpstr>Non Profit Assistance</vt:lpstr>
      <vt:lpstr>Franklin Farm</vt:lpstr>
      <vt:lpstr>Food Pantry</vt:lpstr>
      <vt:lpstr>Boys+Girls CLub</vt:lpstr>
      <vt:lpstr>Playgrounds</vt:lpstr>
      <vt:lpstr>Public Parks</vt:lpstr>
      <vt:lpstr>ADA</vt:lpstr>
      <vt:lpstr>Community Outreach</vt:lpstr>
      <vt:lpstr>Abbott ST </vt:lpstr>
      <vt:lpstr>Water Infrastructure</vt:lpstr>
      <vt:lpstr>Sidewalks</vt:lpstr>
      <vt:lpstr>Drainage</vt:lpstr>
      <vt:lpstr>Road Repair</vt:lpstr>
      <vt:lpstr>Public Safety Communications</vt:lpstr>
      <vt:lpstr>Broadband</vt:lpstr>
      <vt:lpstr>School Security</vt:lpstr>
      <vt:lpstr>Fire</vt:lpstr>
      <vt:lpstr>Vehicles</vt:lpstr>
      <vt:lpstr>OPEB</vt:lpstr>
      <vt:lpstr>Amaral Building</vt:lpstr>
      <vt:lpstr>Admin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2025-02-25T19:29:42Z</dcterms:modified>
</cp:coreProperties>
</file>