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garcia\Downloads\"/>
    </mc:Choice>
  </mc:AlternateContent>
  <xr:revisionPtr revIDLastSave="0" documentId="13_ncr:1_{375C71D2-E94F-4F3A-8BA4-9E9FE6406421}" xr6:coauthVersionLast="47" xr6:coauthVersionMax="47" xr10:uidLastSave="{00000000-0000-0000-0000-000000000000}"/>
  <bookViews>
    <workbookView xWindow="28680" yWindow="-120" windowWidth="29040" windowHeight="15720" tabRatio="830" xr2:uid="{DB98E9AB-6B23-4364-911B-9AA76E58EE7D}"/>
  </bookViews>
  <sheets>
    <sheet name="SB767 Summary" sheetId="1" r:id="rId1"/>
    <sheet name="List" sheetId="11" r:id="rId2"/>
    <sheet name="1 - Adminstrative Expenses ARPA" sheetId="14" r:id="rId3"/>
    <sheet name="2 - Affordable Housing Develop," sheetId="15" r:id="rId4"/>
    <sheet name="3-ARPA COMMUNITY CENTER GRANTS" sheetId="16" r:id="rId5"/>
    <sheet name="5 - Revenue Recovery" sheetId="10" r:id="rId6"/>
    <sheet name="6-ARTS CULTURE &amp; SPECIAL EVENTS" sheetId="17" r:id="rId7"/>
    <sheet name="7-Capital Investment in Rec." sheetId="19" r:id="rId8"/>
    <sheet name="8-Covid 19 Inequities Program" sheetId="18" r:id="rId9"/>
    <sheet name="9-CULTURAL FACILITIES" sheetId="20" r:id="rId10"/>
    <sheet name="10-Cybersecurity &amp; IT Invest." sheetId="21" r:id="rId11"/>
    <sheet name="11-Direct Relief to Prov Resid" sheetId="22" r:id="rId12"/>
    <sheet name="12-EARLY LEARNING INFRASTRUCTUR" sheetId="23" r:id="rId13"/>
    <sheet name="13-Elderly Service Support" sheetId="24" r:id="rId14"/>
    <sheet name="14-Emergency Housing Solutions" sheetId="25" r:id="rId15"/>
    <sheet name="15-Expand Rapid Rehousing" sheetId="26" r:id="rId16"/>
    <sheet name="16-Facilities Development Prog." sheetId="27" r:id="rId17"/>
    <sheet name="17-Food Security Infrastructure" sheetId="28" r:id="rId18"/>
    <sheet name="18-GRANTS TO LIBRARIES PROV." sheetId="29" r:id="rId19"/>
    <sheet name="19-GRANTS TO LIBRARIES PROVID." sheetId="30" r:id="rId20"/>
    <sheet name="20-HOMELESSNESS INTERVENTION" sheetId="31" r:id="rId21"/>
    <sheet name="21-Justice Reform" sheetId="32" r:id="rId22"/>
    <sheet name="22-Mentoring Program" sheetId="33" r:id="rId23"/>
    <sheet name="23-NON VIOLENCE TRAINING" sheetId="35" r:id="rId24"/>
    <sheet name="24-Parks &amp; Recreaction Capital " sheetId="38" r:id="rId25"/>
    <sheet name="25-PROVIDENCE CENTER ARPA GRANT" sheetId="39" r:id="rId26"/>
    <sheet name="26-Public Art to Encour Tourism" sheetId="40" r:id="rId27"/>
    <sheet name="27-PVD Fest" sheetId="41" r:id="rId28"/>
    <sheet name="28-Providence-Warwick Conven." sheetId="42" r:id="rId29"/>
    <sheet name="29-Right to Counsel" sheetId="43" r:id="rId30"/>
    <sheet name="31-ROGER WILLIAMS PARK GATEWAY" sheetId="45" r:id="rId31"/>
    <sheet name="32-Shared Use Infrastructure " sheetId="46" r:id="rId32"/>
    <sheet name="33-SMALL BUSINESS RELIEF" sheetId="47" r:id="rId33"/>
    <sheet name="34-Street Sweeping" sheetId="13" r:id="rId34"/>
    <sheet name="35-Stormwater and Sewer" sheetId="12" r:id="rId35"/>
    <sheet name="36-Summer Camp Prov Residents" sheetId="48" r:id="rId36"/>
    <sheet name="37-Summer Jobs for Providence Y" sheetId="49" r:id="rId37"/>
    <sheet name="38-TOURISM MARKETING" sheetId="50" r:id="rId38"/>
    <sheet name="39-WATERFIRE INC " sheetId="51" r:id="rId39"/>
    <sheet name="40-YEAR ROUND YOUTH JOBS" sheetId="52" r:id="rId40"/>
    <sheet name="41-Youth and Family Broadband" sheetId="53" r:id="rId41"/>
  </sheets>
  <definedNames>
    <definedName name="_xlnm.Print_Area" localSheetId="0">'SB767 Summary'!$A$1:$H$23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50" l="1"/>
  <c r="B6" i="50"/>
  <c r="C6" i="50"/>
  <c r="B6" i="45"/>
  <c r="H18" i="1"/>
  <c r="H17" i="1"/>
  <c r="H16" i="1"/>
  <c r="H14" i="1"/>
  <c r="H13" i="1"/>
  <c r="H12" i="1"/>
  <c r="H15" i="1"/>
  <c r="B29" i="53"/>
  <c r="C26" i="53"/>
  <c r="B26" i="53"/>
  <c r="D21" i="53"/>
  <c r="D26" i="53" s="1"/>
  <c r="C17" i="53"/>
  <c r="C29" i="53" s="1"/>
  <c r="D29" i="53" s="1"/>
  <c r="B17" i="53"/>
  <c r="B6" i="53" s="1"/>
  <c r="D12" i="53"/>
  <c r="D11" i="53"/>
  <c r="D17" i="53" s="1"/>
  <c r="D29" i="52"/>
  <c r="C26" i="52"/>
  <c r="B26" i="52"/>
  <c r="D21" i="52"/>
  <c r="D26" i="52" s="1"/>
  <c r="C17" i="52"/>
  <c r="B17" i="52"/>
  <c r="B6" i="52" s="1"/>
  <c r="D12" i="52"/>
  <c r="D11" i="52"/>
  <c r="D17" i="52" s="1"/>
  <c r="D6" i="52" s="1"/>
  <c r="C26" i="51"/>
  <c r="B26" i="51"/>
  <c r="D21" i="51"/>
  <c r="D26" i="51" s="1"/>
  <c r="C17" i="51"/>
  <c r="C6" i="51" s="1"/>
  <c r="B17" i="51"/>
  <c r="D12" i="51"/>
  <c r="D11" i="51"/>
  <c r="D17" i="51"/>
  <c r="C26" i="50"/>
  <c r="B26" i="50"/>
  <c r="D21" i="50"/>
  <c r="D26" i="50" s="1"/>
  <c r="C17" i="50"/>
  <c r="B17" i="50"/>
  <c r="D12" i="50"/>
  <c r="D11" i="50"/>
  <c r="D10" i="50"/>
  <c r="D17" i="50" s="1"/>
  <c r="D29" i="49"/>
  <c r="C26" i="49"/>
  <c r="B26" i="49"/>
  <c r="D21" i="49"/>
  <c r="D26" i="49" s="1"/>
  <c r="D12" i="49"/>
  <c r="D11" i="49"/>
  <c r="B17" i="49"/>
  <c r="B6" i="49" s="1"/>
  <c r="D10" i="49"/>
  <c r="C17" i="49"/>
  <c r="C6" i="49" s="1"/>
  <c r="C10" i="48"/>
  <c r="C12" i="48" s="1"/>
  <c r="B11" i="48"/>
  <c r="D11" i="48" s="1"/>
  <c r="B12" i="48"/>
  <c r="D29" i="48"/>
  <c r="C26" i="48"/>
  <c r="B26" i="48"/>
  <c r="D21" i="48"/>
  <c r="D26" i="48" s="1"/>
  <c r="D29" i="47"/>
  <c r="C26" i="47"/>
  <c r="B26" i="47"/>
  <c r="D21" i="47"/>
  <c r="D26" i="47" s="1"/>
  <c r="C17" i="47"/>
  <c r="B17" i="47"/>
  <c r="B6" i="47" s="1"/>
  <c r="D10" i="47"/>
  <c r="D17" i="47" s="1"/>
  <c r="D6" i="47" s="1"/>
  <c r="C6" i="47"/>
  <c r="D29" i="46"/>
  <c r="C26" i="46"/>
  <c r="B26" i="46"/>
  <c r="D21" i="46"/>
  <c r="D26" i="46" s="1"/>
  <c r="C17" i="46"/>
  <c r="C6" i="46" s="1"/>
  <c r="B17" i="46"/>
  <c r="B6" i="46" s="1"/>
  <c r="D10" i="46"/>
  <c r="D17" i="46" s="1"/>
  <c r="D6" i="46" s="1"/>
  <c r="D29" i="45"/>
  <c r="C26" i="45"/>
  <c r="B26" i="45"/>
  <c r="D21" i="45"/>
  <c r="D26" i="45" s="1"/>
  <c r="C17" i="45"/>
  <c r="B17" i="45"/>
  <c r="D10" i="45"/>
  <c r="D17" i="45" s="1"/>
  <c r="D6" i="45" s="1"/>
  <c r="C6" i="45"/>
  <c r="D29" i="43"/>
  <c r="C26" i="43"/>
  <c r="B26" i="43"/>
  <c r="D21" i="43"/>
  <c r="D26" i="43" s="1"/>
  <c r="C17" i="43"/>
  <c r="C6" i="43" s="1"/>
  <c r="B17" i="43"/>
  <c r="B6" i="43" s="1"/>
  <c r="D10" i="43"/>
  <c r="D17" i="43" s="1"/>
  <c r="D29" i="42"/>
  <c r="C26" i="42"/>
  <c r="B26" i="42"/>
  <c r="D21" i="42"/>
  <c r="D26" i="42" s="1"/>
  <c r="C17" i="42"/>
  <c r="B17" i="42"/>
  <c r="B6" i="42" s="1"/>
  <c r="D10" i="42"/>
  <c r="D17" i="42" s="1"/>
  <c r="D6" i="42" s="1"/>
  <c r="C6" i="42"/>
  <c r="D29" i="41"/>
  <c r="C26" i="41"/>
  <c r="B26" i="41"/>
  <c r="D21" i="41"/>
  <c r="D26" i="41" s="1"/>
  <c r="C17" i="41"/>
  <c r="C6" i="41" s="1"/>
  <c r="B17" i="41"/>
  <c r="B6" i="41" s="1"/>
  <c r="D10" i="41"/>
  <c r="D17" i="41" s="1"/>
  <c r="D6" i="41" s="1"/>
  <c r="D29" i="40"/>
  <c r="C26" i="40"/>
  <c r="B26" i="40"/>
  <c r="D21" i="40"/>
  <c r="D26" i="40" s="1"/>
  <c r="C17" i="40"/>
  <c r="B17" i="40"/>
  <c r="B6" i="40" s="1"/>
  <c r="D10" i="40"/>
  <c r="D17" i="40" s="1"/>
  <c r="D6" i="40" s="1"/>
  <c r="C6" i="40"/>
  <c r="D29" i="39"/>
  <c r="C26" i="39"/>
  <c r="B26" i="39"/>
  <c r="D21" i="39"/>
  <c r="D26" i="39" s="1"/>
  <c r="C17" i="39"/>
  <c r="C6" i="39" s="1"/>
  <c r="B17" i="39"/>
  <c r="B6" i="39" s="1"/>
  <c r="D10" i="39"/>
  <c r="D17" i="39" s="1"/>
  <c r="D29" i="38"/>
  <c r="C26" i="38"/>
  <c r="B26" i="38"/>
  <c r="D21" i="38"/>
  <c r="D26" i="38" s="1"/>
  <c r="C17" i="38"/>
  <c r="C6" i="38" s="1"/>
  <c r="B17" i="38"/>
  <c r="B6" i="38" s="1"/>
  <c r="D10" i="38"/>
  <c r="D17" i="38" s="1"/>
  <c r="D6" i="38" s="1"/>
  <c r="D29" i="35"/>
  <c r="C26" i="35"/>
  <c r="B26" i="35"/>
  <c r="D21" i="35"/>
  <c r="D26" i="35" s="1"/>
  <c r="C17" i="35"/>
  <c r="B17" i="35"/>
  <c r="B6" i="35" s="1"/>
  <c r="D10" i="35"/>
  <c r="D17" i="35" s="1"/>
  <c r="D6" i="35" s="1"/>
  <c r="C6" i="35"/>
  <c r="D29" i="33"/>
  <c r="C26" i="33"/>
  <c r="B26" i="33"/>
  <c r="D21" i="33"/>
  <c r="D26" i="33" s="1"/>
  <c r="C17" i="33"/>
  <c r="C6" i="33" s="1"/>
  <c r="B17" i="33"/>
  <c r="B6" i="33" s="1"/>
  <c r="D10" i="33"/>
  <c r="D17" i="33" s="1"/>
  <c r="D6" i="33" s="1"/>
  <c r="C29" i="32"/>
  <c r="D29" i="32" s="1"/>
  <c r="C26" i="32"/>
  <c r="B26" i="32"/>
  <c r="D21" i="32"/>
  <c r="D26" i="32" s="1"/>
  <c r="C17" i="32"/>
  <c r="C6" i="32" s="1"/>
  <c r="B17" i="32"/>
  <c r="B6" i="32" s="1"/>
  <c r="D10" i="32"/>
  <c r="D17" i="32" s="1"/>
  <c r="D29" i="31"/>
  <c r="C26" i="31"/>
  <c r="B26" i="31"/>
  <c r="D21" i="31"/>
  <c r="D26" i="31" s="1"/>
  <c r="C17" i="31"/>
  <c r="B17" i="31"/>
  <c r="B6" i="31" s="1"/>
  <c r="D10" i="31"/>
  <c r="D17" i="31" s="1"/>
  <c r="C6" i="31"/>
  <c r="D29" i="30"/>
  <c r="C26" i="30"/>
  <c r="B26" i="30"/>
  <c r="D21" i="30"/>
  <c r="D26" i="30" s="1"/>
  <c r="C17" i="30"/>
  <c r="C6" i="30" s="1"/>
  <c r="B17" i="30"/>
  <c r="B6" i="30" s="1"/>
  <c r="D10" i="30"/>
  <c r="D17" i="30" s="1"/>
  <c r="D6" i="30" s="1"/>
  <c r="D29" i="29"/>
  <c r="C26" i="29"/>
  <c r="B26" i="29"/>
  <c r="D21" i="29"/>
  <c r="D26" i="29" s="1"/>
  <c r="C17" i="29"/>
  <c r="B17" i="29"/>
  <c r="D10" i="29"/>
  <c r="D17" i="29" s="1"/>
  <c r="C6" i="29"/>
  <c r="B6" i="29"/>
  <c r="D29" i="28"/>
  <c r="C26" i="28"/>
  <c r="B26" i="28"/>
  <c r="D21" i="28"/>
  <c r="D26" i="28" s="1"/>
  <c r="C17" i="28"/>
  <c r="C6" i="28" s="1"/>
  <c r="B17" i="28"/>
  <c r="B6" i="28" s="1"/>
  <c r="D10" i="28"/>
  <c r="D17" i="28" s="1"/>
  <c r="D6" i="28" s="1"/>
  <c r="D29" i="27"/>
  <c r="C26" i="27"/>
  <c r="B26" i="27"/>
  <c r="D21" i="27"/>
  <c r="D26" i="27" s="1"/>
  <c r="C17" i="27"/>
  <c r="C6" i="27" s="1"/>
  <c r="B17" i="27"/>
  <c r="B6" i="27" s="1"/>
  <c r="D10" i="27"/>
  <c r="D17" i="27" s="1"/>
  <c r="D6" i="27" s="1"/>
  <c r="D29" i="26"/>
  <c r="C26" i="26"/>
  <c r="B26" i="26"/>
  <c r="D21" i="26"/>
  <c r="D26" i="26" s="1"/>
  <c r="C17" i="26"/>
  <c r="C6" i="26" s="1"/>
  <c r="B17" i="26"/>
  <c r="B6" i="26" s="1"/>
  <c r="D10" i="26"/>
  <c r="D17" i="26" s="1"/>
  <c r="D6" i="26" s="1"/>
  <c r="D29" i="25"/>
  <c r="C26" i="25"/>
  <c r="B26" i="25"/>
  <c r="D21" i="25"/>
  <c r="D26" i="25" s="1"/>
  <c r="C17" i="25"/>
  <c r="C6" i="25" s="1"/>
  <c r="B17" i="25"/>
  <c r="D10" i="25"/>
  <c r="D17" i="25" s="1"/>
  <c r="B6" i="25"/>
  <c r="D29" i="24"/>
  <c r="C26" i="24"/>
  <c r="B26" i="24"/>
  <c r="D21" i="24"/>
  <c r="D26" i="24" s="1"/>
  <c r="C17" i="24"/>
  <c r="B17" i="24"/>
  <c r="D10" i="24"/>
  <c r="D17" i="24" s="1"/>
  <c r="C6" i="24"/>
  <c r="B6" i="24"/>
  <c r="D29" i="23"/>
  <c r="C26" i="23"/>
  <c r="B26" i="23"/>
  <c r="D21" i="23"/>
  <c r="D26" i="23" s="1"/>
  <c r="C17" i="23"/>
  <c r="B17" i="23"/>
  <c r="D10" i="23"/>
  <c r="D17" i="23" s="1"/>
  <c r="D6" i="23" s="1"/>
  <c r="C6" i="23"/>
  <c r="B6" i="23"/>
  <c r="D29" i="22"/>
  <c r="C26" i="22"/>
  <c r="B26" i="22"/>
  <c r="D21" i="22"/>
  <c r="D26" i="22" s="1"/>
  <c r="C17" i="22"/>
  <c r="C6" i="22" s="1"/>
  <c r="B17" i="22"/>
  <c r="B6" i="22" s="1"/>
  <c r="D10" i="22"/>
  <c r="D17" i="22" s="1"/>
  <c r="D6" i="22" s="1"/>
  <c r="D29" i="21"/>
  <c r="C26" i="21"/>
  <c r="B26" i="21"/>
  <c r="D21" i="21"/>
  <c r="D26" i="21" s="1"/>
  <c r="C17" i="21"/>
  <c r="C6" i="21" s="1"/>
  <c r="B17" i="21"/>
  <c r="B6" i="21" s="1"/>
  <c r="D10" i="21"/>
  <c r="D17" i="21" s="1"/>
  <c r="D29" i="20"/>
  <c r="C26" i="20"/>
  <c r="B26" i="20"/>
  <c r="D21" i="20"/>
  <c r="D26" i="20" s="1"/>
  <c r="C17" i="20"/>
  <c r="C6" i="20" s="1"/>
  <c r="B17" i="20"/>
  <c r="B6" i="20" s="1"/>
  <c r="D10" i="20"/>
  <c r="D17" i="20" s="1"/>
  <c r="D6" i="20" s="1"/>
  <c r="D29" i="19"/>
  <c r="C26" i="19"/>
  <c r="B26" i="19"/>
  <c r="D21" i="19"/>
  <c r="D26" i="19" s="1"/>
  <c r="C17" i="19"/>
  <c r="B17" i="19"/>
  <c r="D10" i="19"/>
  <c r="D17" i="19" s="1"/>
  <c r="D6" i="19" s="1"/>
  <c r="B6" i="19"/>
  <c r="D29" i="18"/>
  <c r="C26" i="18"/>
  <c r="B26" i="18"/>
  <c r="D21" i="18"/>
  <c r="D26" i="18" s="1"/>
  <c r="C17" i="18"/>
  <c r="C6" i="18" s="1"/>
  <c r="B17" i="18"/>
  <c r="D10" i="18"/>
  <c r="D17" i="18" s="1"/>
  <c r="D6" i="18" s="1"/>
  <c r="B6" i="18"/>
  <c r="B29" i="16"/>
  <c r="C13" i="14"/>
  <c r="D6" i="21" l="1"/>
  <c r="D6" i="24"/>
  <c r="D6" i="25"/>
  <c r="B17" i="48"/>
  <c r="B6" i="48" s="1"/>
  <c r="D12" i="48"/>
  <c r="B29" i="50"/>
  <c r="C6" i="52"/>
  <c r="C6" i="53"/>
  <c r="D6" i="53"/>
  <c r="D29" i="51"/>
  <c r="D6" i="51" s="1"/>
  <c r="B6" i="51"/>
  <c r="D17" i="49"/>
  <c r="D6" i="49" s="1"/>
  <c r="C17" i="48"/>
  <c r="C6" i="48" s="1"/>
  <c r="D10" i="48"/>
  <c r="D17" i="48" s="1"/>
  <c r="D6" i="48" s="1"/>
  <c r="D6" i="43"/>
  <c r="D6" i="39"/>
  <c r="D6" i="32"/>
  <c r="D6" i="31"/>
  <c r="D6" i="29"/>
  <c r="F21" i="1"/>
  <c r="D29" i="17"/>
  <c r="C26" i="17"/>
  <c r="B26" i="17"/>
  <c r="D21" i="17"/>
  <c r="D26" i="17" s="1"/>
  <c r="C17" i="17"/>
  <c r="C6" i="17" s="1"/>
  <c r="B17" i="17"/>
  <c r="D10" i="17"/>
  <c r="D17" i="17" s="1"/>
  <c r="B6" i="17"/>
  <c r="D29" i="16"/>
  <c r="C26" i="16"/>
  <c r="B26" i="16"/>
  <c r="D21" i="16"/>
  <c r="D26" i="16" s="1"/>
  <c r="C17" i="16"/>
  <c r="C6" i="16" s="1"/>
  <c r="B17" i="16"/>
  <c r="D10" i="16"/>
  <c r="D17" i="16" s="1"/>
  <c r="D29" i="15"/>
  <c r="C26" i="15"/>
  <c r="B26" i="15"/>
  <c r="D21" i="15"/>
  <c r="D26" i="15" s="1"/>
  <c r="C17" i="15"/>
  <c r="B17" i="15"/>
  <c r="D10" i="15"/>
  <c r="D17" i="15" s="1"/>
  <c r="D30" i="14"/>
  <c r="C27" i="14"/>
  <c r="B27" i="14"/>
  <c r="D22" i="14"/>
  <c r="D27" i="14" s="1"/>
  <c r="C18" i="14"/>
  <c r="C6" i="14" s="1"/>
  <c r="B18" i="14"/>
  <c r="B6" i="14" s="1"/>
  <c r="D10" i="14"/>
  <c r="D18" i="14" s="1"/>
  <c r="D29" i="13"/>
  <c r="C26" i="13"/>
  <c r="B26" i="13"/>
  <c r="D21" i="13"/>
  <c r="D26" i="13" s="1"/>
  <c r="C17" i="13"/>
  <c r="C6" i="13" s="1"/>
  <c r="B17" i="13"/>
  <c r="B6" i="13" s="1"/>
  <c r="D10" i="13"/>
  <c r="D17" i="13" s="1"/>
  <c r="D29" i="12"/>
  <c r="C26" i="12"/>
  <c r="B26" i="12"/>
  <c r="D21" i="12"/>
  <c r="D26" i="12" s="1"/>
  <c r="C17" i="12"/>
  <c r="C6" i="12" s="1"/>
  <c r="B17" i="12"/>
  <c r="B6" i="12" s="1"/>
  <c r="D10" i="12"/>
  <c r="D17" i="12" s="1"/>
  <c r="D29" i="10"/>
  <c r="C26" i="10"/>
  <c r="B26" i="10"/>
  <c r="D21" i="10"/>
  <c r="D26" i="10" s="1"/>
  <c r="C17" i="10"/>
  <c r="C6" i="10" s="1"/>
  <c r="B17" i="10"/>
  <c r="B6" i="10" s="1"/>
  <c r="D10" i="10"/>
  <c r="D17" i="10" s="1"/>
  <c r="D6" i="50" l="1"/>
  <c r="D6" i="12"/>
  <c r="D6" i="14"/>
  <c r="B6" i="15"/>
  <c r="C6" i="15"/>
  <c r="D6" i="16"/>
  <c r="B6" i="16"/>
  <c r="D6" i="17"/>
  <c r="D6" i="13"/>
  <c r="D6" i="15"/>
  <c r="D6" i="10"/>
  <c r="G11" i="1"/>
  <c r="H21" i="1" l="1"/>
  <c r="G21" i="1"/>
  <c r="C21" i="1"/>
  <c r="C22" i="1" s="1"/>
</calcChain>
</file>

<file path=xl/sharedStrings.xml><?xml version="1.0" encoding="utf-8"?>
<sst xmlns="http://schemas.openxmlformats.org/spreadsheetml/2006/main" count="966" uniqueCount="93">
  <si>
    <t>Municipal Name:</t>
  </si>
  <si>
    <t>City of Providence</t>
  </si>
  <si>
    <t>Legend:</t>
  </si>
  <si>
    <t>Local Fiscal Recover Funds Received</t>
  </si>
  <si>
    <t>Completed by:</t>
  </si>
  <si>
    <t>Alexandra Gonzalez</t>
  </si>
  <si>
    <t>Input data here</t>
  </si>
  <si>
    <t>TYPE</t>
  </si>
  <si>
    <t>TOTAL</t>
  </si>
  <si>
    <t>Fiscal Year End Date</t>
  </si>
  <si>
    <t>Non-entitlement unit</t>
  </si>
  <si>
    <t>Date Completed:</t>
  </si>
  <si>
    <t>County</t>
  </si>
  <si>
    <t>Entitlement Unit</t>
  </si>
  <si>
    <t>Broad Categories of U.S. Treasury Approved Uses of Local Fiscal Recovery Funds</t>
  </si>
  <si>
    <t>Estimated Amount Allocated for Projects</t>
  </si>
  <si>
    <t>Amount Remaining to be Spent on Projects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</si>
  <si>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</si>
  <si>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</si>
  <si>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</si>
  <si>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</si>
  <si>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</si>
  <si>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</si>
  <si>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</si>
  <si>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Total Fiscal Recovery Funds</t>
  </si>
  <si>
    <t>Total Fiscal Recovery Funds Not Earmarked for Project</t>
  </si>
  <si>
    <t>C</t>
  </si>
  <si>
    <t>Treasury Approved Category of Use (Select only one)</t>
  </si>
  <si>
    <t>Project/Program Description</t>
  </si>
  <si>
    <t>ADMINSTRATIVE EXPENSES ARPA</t>
  </si>
  <si>
    <t>Allocated</t>
  </si>
  <si>
    <t>Spent</t>
  </si>
  <si>
    <t>Amount Remaining to be Spent</t>
  </si>
  <si>
    <t>Total of Project/Program</t>
  </si>
  <si>
    <t>Allocated to Project</t>
  </si>
  <si>
    <t>Actual Spent as of last Fiscal Year End</t>
  </si>
  <si>
    <t>Hiring/Retaining Staff</t>
  </si>
  <si>
    <t>EXAMPLE</t>
  </si>
  <si>
    <t xml:space="preserve">Mayor's Staff - Various Positons </t>
  </si>
  <si>
    <t>1. Director of PVD Recovery Compliance 1  </t>
  </si>
  <si>
    <t>2. Director of PVD Recovery Programs 1  </t>
  </si>
  <si>
    <t>4. Recovery Specialist 3 </t>
  </si>
  <si>
    <t>Total Hiring/Retaining Staff</t>
  </si>
  <si>
    <t>Premium Pay</t>
  </si>
  <si>
    <t>Total Premium Pay</t>
  </si>
  <si>
    <t>Amount for Non-Premium Pay or Hiring/Retaining Staff</t>
  </si>
  <si>
    <t>Affordable Housing Development</t>
  </si>
  <si>
    <t>ARPA COMMUNITY CENTER GRANTS</t>
  </si>
  <si>
    <t>Revenue Recovery</t>
  </si>
  <si>
    <t xml:space="preserve">Job Title(s) of Hired/Retained Staff </t>
  </si>
  <si>
    <t>Input job title</t>
  </si>
  <si>
    <t>Premium Pay for Employee Types</t>
  </si>
  <si>
    <t>Input employee type</t>
  </si>
  <si>
    <t>ARTS CULTURE &amp; SPCIAL EVENTS</t>
  </si>
  <si>
    <t xml:space="preserve">Capital Investment in Recreation Centers </t>
  </si>
  <si>
    <t>Covid 19 Inequities Program</t>
  </si>
  <si>
    <t>CULTURAL FACILITIES</t>
  </si>
  <si>
    <t>Cybersecurity &amp; IT Investments</t>
  </si>
  <si>
    <t>Direct Relief to Prov Resid</t>
  </si>
  <si>
    <t>EARLY LEARNING INFRASTRUCTURE</t>
  </si>
  <si>
    <t>Elderly Service Support</t>
  </si>
  <si>
    <t>Emergency Housing Solutions</t>
  </si>
  <si>
    <t>Expand Rapid Rehousing</t>
  </si>
  <si>
    <t>Facilities Development Program</t>
  </si>
  <si>
    <t>Food Security Infrastructure</t>
  </si>
  <si>
    <t>GRANTS TO LIBRARIES PROVIDENCE COMMUNITY LIBRARY</t>
  </si>
  <si>
    <t>GRANTS TO LIBRARIES PROVIDENCE PUBLIC LIBRARY</t>
  </si>
  <si>
    <t>HOMELESSNESS INTERVENTION</t>
  </si>
  <si>
    <t>Justice Reform</t>
  </si>
  <si>
    <t>Mentoring Program</t>
  </si>
  <si>
    <t>NON VIOLENCE TRAINING</t>
  </si>
  <si>
    <t>Parks &amp; Recreaction Capital Investment</t>
  </si>
  <si>
    <t>PROVIDENCE CENTER ARPA GRANT</t>
  </si>
  <si>
    <t>Public Art to Encour Tourism</t>
  </si>
  <si>
    <t>PVD Fest</t>
  </si>
  <si>
    <t>Providence-Warwick Convention &amp; Visitors Bureau</t>
  </si>
  <si>
    <t>Right to Counsel</t>
  </si>
  <si>
    <t>ROGER WILLIAMS PARK GATEWAY</t>
  </si>
  <si>
    <t>Shared Use Infrastructure Grt</t>
  </si>
  <si>
    <t>SMALL BUSINESS RELIEF ARPA</t>
  </si>
  <si>
    <t>Street Sweeping</t>
  </si>
  <si>
    <t>Stormwater and Sewer</t>
  </si>
  <si>
    <t>Summer Camp Prov Residents</t>
  </si>
  <si>
    <t>Camp Coordinator</t>
  </si>
  <si>
    <t>AC Coordinator</t>
  </si>
  <si>
    <t>Rec-Aide</t>
  </si>
  <si>
    <t>Summer Jobs for Providence Youth</t>
  </si>
  <si>
    <t>TOURISM MARKETING</t>
  </si>
  <si>
    <t xml:space="preserve">Admin Coordinator </t>
  </si>
  <si>
    <t xml:space="preserve">WATERFIRE INC </t>
  </si>
  <si>
    <t>YEAR ROUND YOUTH JOBS</t>
  </si>
  <si>
    <t>Youth and Family Broadband</t>
  </si>
  <si>
    <t xml:space="preserve">Broadband Outreach Coordinator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</si>
</sst>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DEDED"/>
        <bgColor rgb="FF000000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7" xfId="0" applyFill="1" applyBorder="1"/>
    <xf numFmtId="164" fontId="0" fillId="2" borderId="5" xfId="2" applyNumberFormat="1" applyFont="1" applyFill="1" applyBorder="1"/>
    <xf numFmtId="0" fontId="2" fillId="0" borderId="7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0" fillId="0" borderId="7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9" xfId="1" applyFont="1" applyFill="1" applyBorder="1"/>
    <xf numFmtId="43" fontId="0" fillId="6" borderId="0" xfId="1" applyFont="1" applyFill="1"/>
    <xf numFmtId="43" fontId="0" fillId="6" borderId="9" xfId="1" applyFont="1" applyFill="1" applyBorder="1"/>
    <xf numFmtId="43" fontId="0" fillId="7" borderId="0" xfId="1" applyFont="1" applyFill="1"/>
    <xf numFmtId="43" fontId="0" fillId="8" borderId="0" xfId="1" applyFont="1" applyFill="1"/>
    <xf numFmtId="0" fontId="2" fillId="0" borderId="7" xfId="0" applyFont="1" applyBorder="1" applyAlignment="1">
      <alignment horizontal="center" wrapText="1"/>
    </xf>
    <xf numFmtId="165" fontId="0" fillId="3" borderId="0" xfId="2" applyNumberFormat="1" applyFont="1" applyFill="1" applyBorder="1" applyAlignment="1">
      <alignment horizontal="center"/>
    </xf>
    <xf numFmtId="0" fontId="2" fillId="5" borderId="7" xfId="0" applyFont="1" applyFill="1" applyBorder="1"/>
    <xf numFmtId="0" fontId="0" fillId="5" borderId="7" xfId="0" applyFill="1" applyBorder="1"/>
    <xf numFmtId="0" fontId="0" fillId="8" borderId="7" xfId="0" applyFill="1" applyBorder="1"/>
    <xf numFmtId="0" fontId="0" fillId="6" borderId="7" xfId="0" applyFill="1" applyBorder="1"/>
    <xf numFmtId="0" fontId="0" fillId="7" borderId="7" xfId="0" applyFill="1" applyBorder="1"/>
    <xf numFmtId="43" fontId="0" fillId="0" borderId="0" xfId="0" applyNumberFormat="1"/>
    <xf numFmtId="0" fontId="4" fillId="0" borderId="0" xfId="0" applyFont="1" applyAlignment="1">
      <alignment vertical="center"/>
    </xf>
    <xf numFmtId="0" fontId="4" fillId="9" borderId="0" xfId="0" applyFont="1" applyFill="1" applyAlignment="1">
      <alignment vertical="center"/>
    </xf>
    <xf numFmtId="8" fontId="0" fillId="5" borderId="0" xfId="1" applyNumberFormat="1" applyFont="1" applyFill="1"/>
    <xf numFmtId="8" fontId="0" fillId="7" borderId="0" xfId="1" applyNumberFormat="1" applyFont="1" applyFill="1"/>
    <xf numFmtId="14" fontId="0" fillId="2" borderId="8" xfId="0" applyNumberFormat="1" applyFill="1" applyBorder="1"/>
    <xf numFmtId="14" fontId="0" fillId="2" borderId="7" xfId="0" applyNumberFormat="1" applyFill="1" applyBorder="1"/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43" fontId="2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 codeName="Sheet1">
    <pageSetUpPr fitToPage="1"/>
  </sheetPr>
  <dimension ref="B1:M23"/>
  <sheetViews>
    <sheetView tabSelected="1" topLeftCell="B4" zoomScale="60" zoomScaleNormal="60" workbookViewId="0">
      <selection activeCell="K12" sqref="K12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11" max="11" width="20.5703125" bestFit="1" customWidth="1"/>
  </cols>
  <sheetData>
    <row r="1" spans="2:13" x14ac:dyDescent="0.25">
      <c r="B1" t="s">
        <v>0</v>
      </c>
      <c r="C1" s="10" t="s">
        <v>1</v>
      </c>
      <c r="E1" s="12" t="s">
        <v>2</v>
      </c>
      <c r="G1" s="46" t="s">
        <v>3</v>
      </c>
      <c r="H1" s="47"/>
    </row>
    <row r="2" spans="2:13" x14ac:dyDescent="0.25">
      <c r="B2" t="s">
        <v>4</v>
      </c>
      <c r="C2" s="10" t="s">
        <v>5</v>
      </c>
      <c r="E2" s="9"/>
      <c r="F2" t="s">
        <v>6</v>
      </c>
      <c r="G2" s="7" t="s">
        <v>7</v>
      </c>
      <c r="H2" s="8" t="s">
        <v>8</v>
      </c>
    </row>
    <row r="3" spans="2:13" x14ac:dyDescent="0.25">
      <c r="B3" t="s">
        <v>9</v>
      </c>
      <c r="C3" s="43">
        <v>45107</v>
      </c>
      <c r="G3" s="5" t="s">
        <v>10</v>
      </c>
      <c r="H3" s="11"/>
    </row>
    <row r="4" spans="2:13" x14ac:dyDescent="0.25">
      <c r="B4" t="s">
        <v>11</v>
      </c>
      <c r="C4" s="44">
        <v>45442</v>
      </c>
      <c r="G4" s="5" t="s">
        <v>12</v>
      </c>
      <c r="H4" s="11">
        <v>34940164</v>
      </c>
    </row>
    <row r="5" spans="2:13" ht="15.75" thickBot="1" x14ac:dyDescent="0.3">
      <c r="G5" s="6" t="s">
        <v>13</v>
      </c>
      <c r="H5" s="11">
        <v>131373965</v>
      </c>
    </row>
    <row r="10" spans="2:13" ht="30.75" customHeight="1" x14ac:dyDescent="0.25"/>
    <row r="11" spans="2:13" ht="45.75" customHeight="1" x14ac:dyDescent="0.25">
      <c r="B11" s="12" t="s">
        <v>14</v>
      </c>
      <c r="C11" s="12"/>
      <c r="D11" s="12"/>
      <c r="E11" s="15"/>
      <c r="F11" s="12" t="s">
        <v>15</v>
      </c>
      <c r="G11" s="31" t="str">
        <f>"Amount Actually Spent on Projects from inception through Fiscal Year End:     "&amp;C3</f>
        <v>Amount Actually Spent on Projects from inception through Fiscal Year End:     45107</v>
      </c>
      <c r="H11" s="31" t="s">
        <v>16</v>
      </c>
      <c r="I11" s="14"/>
    </row>
    <row r="12" spans="2:13" ht="45.75" customHeight="1" x14ac:dyDescent="0.25">
      <c r="B12" s="13" t="s">
        <v>17</v>
      </c>
      <c r="C12" s="13"/>
      <c r="D12" s="13"/>
      <c r="E12" s="13"/>
      <c r="F12" s="32">
        <v>65505064</v>
      </c>
      <c r="G12" s="32">
        <v>43545473.219999999</v>
      </c>
      <c r="H12" s="32">
        <f t="shared" ref="H12:H14" si="0">F12-G12</f>
        <v>21959590.780000001</v>
      </c>
      <c r="I12" s="1"/>
      <c r="J12" s="1"/>
      <c r="K12" s="49"/>
      <c r="L12" s="1"/>
      <c r="M12" s="1"/>
    </row>
    <row r="13" spans="2:13" ht="45.75" customHeight="1" x14ac:dyDescent="0.25">
      <c r="B13" s="48" t="s">
        <v>18</v>
      </c>
      <c r="C13" s="48"/>
      <c r="D13" s="48"/>
      <c r="E13" s="48"/>
      <c r="F13" s="32">
        <v>25623464.670000002</v>
      </c>
      <c r="G13" s="32">
        <v>6215467.4000000153</v>
      </c>
      <c r="H13" s="32">
        <f t="shared" si="0"/>
        <v>19407997.269999988</v>
      </c>
      <c r="I13" s="1"/>
      <c r="J13" s="1"/>
      <c r="K13" s="1"/>
      <c r="L13" s="1"/>
      <c r="M13" s="1"/>
    </row>
    <row r="14" spans="2:13" ht="45.75" customHeight="1" x14ac:dyDescent="0.25">
      <c r="B14" s="13" t="s">
        <v>19</v>
      </c>
      <c r="C14" s="13"/>
      <c r="D14" s="13"/>
      <c r="E14" s="13"/>
      <c r="F14" s="32">
        <v>0</v>
      </c>
      <c r="G14" s="32">
        <v>0</v>
      </c>
      <c r="H14" s="32">
        <f t="shared" si="0"/>
        <v>0</v>
      </c>
      <c r="I14" s="1"/>
      <c r="J14" s="1"/>
      <c r="K14" s="1"/>
      <c r="L14" s="1"/>
      <c r="M14" s="1"/>
    </row>
    <row r="15" spans="2:13" ht="45.75" customHeight="1" x14ac:dyDescent="0.25">
      <c r="B15" s="13" t="s">
        <v>20</v>
      </c>
      <c r="C15" s="13"/>
      <c r="D15" s="13"/>
      <c r="E15" s="13"/>
      <c r="F15" s="32">
        <v>6000000</v>
      </c>
      <c r="G15" s="32">
        <v>313170.18</v>
      </c>
      <c r="H15" s="32">
        <f>F15-G15</f>
        <v>5686829.8200000003</v>
      </c>
      <c r="I15" s="1"/>
      <c r="J15" s="1"/>
      <c r="K15" s="1"/>
      <c r="L15" s="1"/>
      <c r="M15" s="1"/>
    </row>
    <row r="16" spans="2:13" ht="45.75" customHeight="1" x14ac:dyDescent="0.25">
      <c r="B16" s="48" t="s">
        <v>21</v>
      </c>
      <c r="C16" s="48"/>
      <c r="D16" s="48"/>
      <c r="E16" s="48"/>
      <c r="F16" s="32">
        <v>16028125.029999999</v>
      </c>
      <c r="G16" s="32">
        <v>9051839.6099999994</v>
      </c>
      <c r="H16" s="32">
        <f t="shared" ref="H16" si="1">F16-G16</f>
        <v>6976285.4199999999</v>
      </c>
      <c r="I16" s="1"/>
      <c r="J16" s="1"/>
      <c r="K16" s="1"/>
      <c r="L16" s="1"/>
      <c r="M16" s="1"/>
    </row>
    <row r="17" spans="2:13" ht="45.75" customHeight="1" x14ac:dyDescent="0.25">
      <c r="B17" s="45" t="s">
        <v>22</v>
      </c>
      <c r="C17" s="45"/>
      <c r="D17" s="45"/>
      <c r="E17" s="45"/>
      <c r="F17" s="32">
        <v>0</v>
      </c>
      <c r="G17" s="32">
        <v>0</v>
      </c>
      <c r="H17" s="32">
        <f>F17-G17</f>
        <v>0</v>
      </c>
      <c r="I17" s="1"/>
      <c r="J17" s="1"/>
      <c r="K17" s="1"/>
      <c r="L17" s="1"/>
      <c r="M17" s="1"/>
    </row>
    <row r="18" spans="2:13" ht="45.75" customHeight="1" x14ac:dyDescent="0.25">
      <c r="B18" s="45" t="s">
        <v>23</v>
      </c>
      <c r="C18" s="45"/>
      <c r="D18" s="45"/>
      <c r="E18" s="45"/>
      <c r="F18" s="32">
        <v>19600000</v>
      </c>
      <c r="G18" s="32">
        <v>19600000</v>
      </c>
      <c r="H18" s="32">
        <f>F18-G18</f>
        <v>0</v>
      </c>
      <c r="I18" s="1"/>
      <c r="J18" s="1"/>
      <c r="K18" s="1"/>
      <c r="L18" s="1"/>
      <c r="M18" s="1"/>
    </row>
    <row r="19" spans="2:13" x14ac:dyDescent="0.25">
      <c r="B19" s="45"/>
      <c r="C19" s="45"/>
      <c r="D19" s="45"/>
      <c r="E19" s="45"/>
      <c r="F19" s="19"/>
      <c r="G19" s="19"/>
      <c r="H19" s="19"/>
    </row>
    <row r="20" spans="2:13" x14ac:dyDescent="0.25">
      <c r="B20" s="45"/>
      <c r="C20" s="45"/>
      <c r="D20" s="45"/>
      <c r="E20" s="45"/>
      <c r="F20" s="19"/>
      <c r="G20" s="19"/>
      <c r="H20" s="19"/>
    </row>
    <row r="21" spans="2:13" ht="15.75" thickBot="1" x14ac:dyDescent="0.3">
      <c r="B21" s="16" t="s">
        <v>24</v>
      </c>
      <c r="C21" s="17">
        <f>SUM(H3:H5)</f>
        <v>166314129</v>
      </c>
      <c r="D21" s="18"/>
      <c r="E21" s="17"/>
      <c r="F21" s="18">
        <f>SUM(F12:F18)</f>
        <v>132756653.7</v>
      </c>
      <c r="G21" s="18">
        <f t="shared" ref="G21:H21" si="2">SUM(G12:G18)</f>
        <v>78725950.410000011</v>
      </c>
      <c r="H21" s="18">
        <f t="shared" si="2"/>
        <v>54030703.289999992</v>
      </c>
    </row>
    <row r="22" spans="2:13" ht="15.75" thickTop="1" x14ac:dyDescent="0.25">
      <c r="B22" s="45" t="s">
        <v>25</v>
      </c>
      <c r="C22" s="4">
        <f>C21-F21</f>
        <v>33557475.299999997</v>
      </c>
      <c r="H22" s="2"/>
    </row>
    <row r="23" spans="2:13" x14ac:dyDescent="0.25">
      <c r="B23" s="1"/>
      <c r="H23" s="3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3259-B192-478D-9ECF-00FE2786D105}">
  <sheetPr codeName="Sheet10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56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2500000</v>
      </c>
      <c r="C6" s="30">
        <f>SUM(C17,C26,C29)</f>
        <v>2301587.5</v>
      </c>
      <c r="D6" s="30">
        <f>SUM(D17,D26,D29)</f>
        <v>198412.5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2500000</v>
      </c>
      <c r="C29" s="29">
        <v>2301587.5</v>
      </c>
      <c r="D29" s="29">
        <f>B29-C29</f>
        <v>198412.5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82C3EB9-D023-4BC5-A921-1450D3E9CB6C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73E99-322E-4A23-9C07-B03FC9920318}">
  <sheetPr codeName="Sheet11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57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1500000</v>
      </c>
      <c r="C6" s="30">
        <f>SUM(C17,C26,C29)</f>
        <v>251783.63</v>
      </c>
      <c r="D6" s="30">
        <f>SUM(D17,D26,D29)</f>
        <v>1248216.3700000001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1500000</v>
      </c>
      <c r="C29" s="29">
        <v>251783.63</v>
      </c>
      <c r="D29" s="29">
        <f>B29-C29</f>
        <v>1248216.3700000001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EE23C3-3735-4BD6-98A8-BBC912EC72CD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4D436-2242-4379-A11A-358AA594D443}">
  <sheetPr codeName="Sheet14"/>
  <dimension ref="A2:M29"/>
  <sheetViews>
    <sheetView workbookViewId="0">
      <selection activeCell="C3" sqref="C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58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500000</v>
      </c>
      <c r="C6" s="30">
        <f>SUM(C17,C26,C29)</f>
        <v>365284.27999999997</v>
      </c>
      <c r="D6" s="30">
        <f>SUM(D17,D26,D29)</f>
        <v>134715.72000000003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500000</v>
      </c>
      <c r="C29" s="29">
        <v>365284.27999999997</v>
      </c>
      <c r="D29" s="29">
        <f>B29-C29</f>
        <v>134715.72000000003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B56564-459A-40FE-B917-059EC4D3139E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DB80-AD47-410B-A25A-66684ED9C3DF}">
  <sheetPr codeName="Sheet15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59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1500000</v>
      </c>
      <c r="C6" s="30">
        <f>SUM(C17,C26,C29)</f>
        <v>9736.61</v>
      </c>
      <c r="D6" s="30">
        <f>SUM(D17,D26,D29)</f>
        <v>1490263.39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1500000</v>
      </c>
      <c r="C29" s="29">
        <v>9736.61</v>
      </c>
      <c r="D29" s="29">
        <f>B29-C29</f>
        <v>1490263.39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FB22B7-56A6-4450-9586-2DA9694842F8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8A400-271D-4858-9544-C0889E924F39}">
  <sheetPr codeName="Sheet16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60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260315</v>
      </c>
      <c r="C6" s="30">
        <f>SUM(C17,C26,C29)</f>
        <v>160315</v>
      </c>
      <c r="D6" s="30">
        <f>SUM(D17,D26,D29)</f>
        <v>100000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260315</v>
      </c>
      <c r="C29" s="29">
        <v>160315</v>
      </c>
      <c r="D29" s="29">
        <f>B29-C29</f>
        <v>100000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683F1A9-43B1-439C-9F49-6616B7A060F9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A0A3-35C6-451D-9678-FE386633CCCB}">
  <sheetPr codeName="Sheet17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61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3774410</v>
      </c>
      <c r="C6" s="30">
        <f>SUM(C17,C26,C29)</f>
        <v>713181.83</v>
      </c>
      <c r="D6" s="30">
        <f>SUM(D17,D26,D29)</f>
        <v>3061228.17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3774410</v>
      </c>
      <c r="C29" s="29">
        <v>713181.83</v>
      </c>
      <c r="D29" s="29">
        <f>B29-C29</f>
        <v>3061228.17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B7E668-7781-46C6-8A99-029CF4C6E291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AD73F-DF4A-412F-AE89-CA943DFB559A}">
  <sheetPr codeName="Sheet18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62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1225590</v>
      </c>
      <c r="C6" s="30">
        <f>SUM(C17,C26,C29)</f>
        <v>211265.88</v>
      </c>
      <c r="D6" s="30">
        <f>SUM(D17,D26,D29)</f>
        <v>1014324.12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1225590</v>
      </c>
      <c r="C29" s="29">
        <v>211265.88</v>
      </c>
      <c r="D29" s="29">
        <f>B29-C29</f>
        <v>1014324.12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E0C652F-A6CB-4EF6-88D4-A5B5EE9B762A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6062B-F7B2-441D-9071-6744FB238596}">
  <sheetPr codeName="Sheet19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23</v>
      </c>
    </row>
    <row r="3" spans="1:13" x14ac:dyDescent="0.25">
      <c r="A3" t="s">
        <v>28</v>
      </c>
      <c r="B3" t="s">
        <v>63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2600000</v>
      </c>
      <c r="C6" s="30">
        <f>SUM(C17,C26,C29)</f>
        <v>2600000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2600000</v>
      </c>
      <c r="C29" s="29">
        <v>2600000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B34BCA-F40B-4BAC-9B4F-BBC806A84CED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14D4B-26AE-4846-A5B2-8CC8071356D3}">
  <sheetPr codeName="Sheet20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64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125000</v>
      </c>
      <c r="C6" s="30">
        <f>SUM(C17,C26,C29)</f>
        <v>62500</v>
      </c>
      <c r="D6" s="30">
        <f>SUM(D17,D26,D29)</f>
        <v>62500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125000</v>
      </c>
      <c r="C29" s="29">
        <v>62500</v>
      </c>
      <c r="D29" s="29">
        <f>B29-C29</f>
        <v>62500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29E5F8-94DA-4683-954C-25AF739704FC}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BB223-6E45-4BBE-B77B-45422D07D5B3}">
  <sheetPr codeName="Sheet21"/>
  <dimension ref="A2:M29"/>
  <sheetViews>
    <sheetView topLeftCell="A2"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65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1500000</v>
      </c>
      <c r="C6" s="30">
        <f>SUM(C17,C26,C29)</f>
        <v>311456.09000000003</v>
      </c>
      <c r="D6" s="30">
        <f>SUM(D17,D26,D29)</f>
        <v>1188543.9099999999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1500000</v>
      </c>
      <c r="C29" s="29">
        <v>311456.09000000003</v>
      </c>
      <c r="D29" s="29">
        <f>B29-C29</f>
        <v>1188543.9099999999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DADC10-9C7B-4C8F-BC78-612550CE1DD6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sheetPr codeName="Sheet2"/>
  <dimension ref="A2:G15"/>
  <sheetViews>
    <sheetView workbookViewId="0">
      <selection activeCell="A3" sqref="A3"/>
    </sheetView>
  </sheetViews>
  <sheetFormatPr defaultRowHeight="15" x14ac:dyDescent="0.25"/>
  <sheetData>
    <row r="2" spans="1:7" x14ac:dyDescent="0.25">
      <c r="A2" t="s">
        <v>17</v>
      </c>
    </row>
    <row r="3" spans="1:7" x14ac:dyDescent="0.25">
      <c r="A3" t="s">
        <v>18</v>
      </c>
    </row>
    <row r="4" spans="1:7" x14ac:dyDescent="0.25">
      <c r="A4" t="s">
        <v>19</v>
      </c>
    </row>
    <row r="5" spans="1:7" x14ac:dyDescent="0.25">
      <c r="A5" t="s">
        <v>20</v>
      </c>
    </row>
    <row r="6" spans="1:7" x14ac:dyDescent="0.25">
      <c r="A6" t="s">
        <v>21</v>
      </c>
    </row>
    <row r="7" spans="1:7" x14ac:dyDescent="0.25">
      <c r="A7" t="s">
        <v>22</v>
      </c>
    </row>
    <row r="8" spans="1:7" x14ac:dyDescent="0.25">
      <c r="A8" t="s">
        <v>23</v>
      </c>
    </row>
    <row r="15" spans="1:7" x14ac:dyDescent="0.25">
      <c r="G15" t="s">
        <v>26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916B1-C338-4978-9231-D13DB1068CD1}">
  <sheetPr codeName="Sheet22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66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100000</v>
      </c>
      <c r="C6" s="30">
        <f>SUM(C17,C26,C29)</f>
        <v>100000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100000</v>
      </c>
      <c r="C29" s="29">
        <v>100000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9FA5C46-E097-4954-8885-E7B2DE4F9F5D}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2F106-E687-43CE-A305-BA442E474B44}">
  <sheetPr codeName="Sheet23"/>
  <dimension ref="A2:M29"/>
  <sheetViews>
    <sheetView topLeftCell="A2" workbookViewId="0">
      <selection activeCell="E5" sqref="E5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67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500000</v>
      </c>
      <c r="C6" s="30">
        <f>SUM(C17,C26,C29)</f>
        <v>495747.51</v>
      </c>
      <c r="D6" s="30">
        <f>SUM(D17,D26,D29)</f>
        <v>4252.4899999999907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500000</v>
      </c>
      <c r="C29" s="29">
        <v>495747.51</v>
      </c>
      <c r="D29" s="29">
        <f>B29-C29</f>
        <v>4252.4899999999907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5D052AB-98D9-4C0E-805B-F724ACF50856}">
          <x14:formula1>
            <xm:f>List!$A$2:$A$8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1FAEF-B739-4402-BD38-3C3BD68DC985}">
  <sheetPr codeName="Sheet24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68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1687152</v>
      </c>
      <c r="C6" s="30">
        <f>SUM(C17,C26,C29)</f>
        <v>382439.05</v>
      </c>
      <c r="D6" s="30">
        <f>SUM(D17,D26,D29)</f>
        <v>1304712.95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1687152</v>
      </c>
      <c r="C29" s="29">
        <f>305052.05+77387</f>
        <v>382439.05</v>
      </c>
      <c r="D29" s="29">
        <f>B29-C29</f>
        <v>1304712.95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C876F1-F69D-4235-A2BC-EF95E97B968C}">
          <x14:formula1>
            <xm:f>List!$A$2:$A$8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1673E-1C3A-4BEF-BDE3-74410F8A8D3C}">
  <sheetPr codeName="Sheet25"/>
  <dimension ref="A2:M29"/>
  <sheetViews>
    <sheetView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69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1100000</v>
      </c>
      <c r="C6" s="30">
        <f>SUM(C17,C26,C29)</f>
        <v>1100000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1100000</v>
      </c>
      <c r="C29" s="29">
        <v>1100000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65C1AF-98E7-42DC-93C0-9A8F5129D002}">
          <x14:formula1>
            <xm:f>List!$A$2:$A$8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1B9B2-5CED-421C-9A09-D9A059A4589F}">
  <sheetPr codeName="Sheet27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70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500000</v>
      </c>
      <c r="C6" s="30">
        <f>SUM(C17,C26,C29)</f>
        <v>239530.77000000002</v>
      </c>
      <c r="D6" s="30">
        <f>SUM(D17,D26,D29)</f>
        <v>260469.22999999998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500000</v>
      </c>
      <c r="C29" s="29">
        <v>239530.77000000002</v>
      </c>
      <c r="D29" s="29">
        <f>B29-C29</f>
        <v>260469.22999999998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A84D36-2F67-4CA2-A221-0E84B7B10ED2}">
          <x14:formula1>
            <xm:f>List!$A$2:$A$8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CCC16-E29E-421A-8DAC-609FF4D2CF72}">
  <sheetPr codeName="Sheet29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71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3500000</v>
      </c>
      <c r="C6" s="30">
        <f>SUM(C17,C26,C29)</f>
        <v>515726.64999999997</v>
      </c>
      <c r="D6" s="30">
        <f>SUM(D17,D26,D29)</f>
        <v>2984273.35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3500000</v>
      </c>
      <c r="C29" s="29">
        <v>515726.64999999997</v>
      </c>
      <c r="D29" s="29">
        <f>B29-C29</f>
        <v>2984273.35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1B72051-4D10-4A76-A551-ECCC9BF38E30}">
          <x14:formula1>
            <xm:f>List!$A$2:$A$8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C2563-0641-4479-89EA-CC60CCB34F76}">
  <sheetPr codeName="Sheet30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72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187339</v>
      </c>
      <c r="C6" s="30">
        <f>SUM(C17,C26,C29)</f>
        <v>152559.12000000002</v>
      </c>
      <c r="D6" s="30">
        <f>SUM(D17,D26,D29)</f>
        <v>34779.879999999976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187339</v>
      </c>
      <c r="C29" s="29">
        <v>152559.12000000002</v>
      </c>
      <c r="D29" s="29">
        <f>B29-C29</f>
        <v>34779.879999999976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0AF03E-F519-4380-9811-1EBB378358A2}">
          <x14:formula1>
            <xm:f>List!$A$2:$A$8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AC42A-7F5C-4B87-8CA2-DF6A09D71D54}">
  <sheetPr codeName="Sheet31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73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703807</v>
      </c>
      <c r="C6" s="30">
        <f>SUM(C17,C26,C29)</f>
        <v>353798.54000000004</v>
      </c>
      <c r="D6" s="30">
        <f>SUM(D17,D26,D29)</f>
        <v>350008.45999999996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703807</v>
      </c>
      <c r="C29" s="29">
        <v>353798.54000000004</v>
      </c>
      <c r="D29" s="29">
        <f>B29-C29</f>
        <v>350008.45999999996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DFF677-3360-418A-9587-FA2FAE5C5E0C}">
          <x14:formula1>
            <xm:f>List!$A$2:$A$8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D270D-79FE-41B9-BB1F-6FA6696437E6}">
  <sheetPr codeName="Sheet32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74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275000</v>
      </c>
      <c r="C6" s="30">
        <f>SUM(C17,C26,C29)</f>
        <v>275000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275000</v>
      </c>
      <c r="C29" s="29">
        <v>275000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8C5B50-9591-443E-88FA-FD54647C7690}">
          <x14:formula1>
            <xm:f>List!$A$2:$A$8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BFF80-A084-433A-8230-60D04A7D133B}">
  <sheetPr codeName="Sheet33"/>
  <dimension ref="A2:M29"/>
  <sheetViews>
    <sheetView topLeftCell="A6"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s="39" t="s">
        <v>75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600000</v>
      </c>
      <c r="C6" s="30">
        <f>SUM(C17,C26,C29)</f>
        <v>350000</v>
      </c>
      <c r="D6" s="30">
        <f>SUM(D17,D26,D29)</f>
        <v>250000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600000</v>
      </c>
      <c r="C29" s="29">
        <v>350000</v>
      </c>
      <c r="D29" s="29">
        <f>B29-C29</f>
        <v>250000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1E843E1-0B7E-43CE-81EC-A9DE497935B9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sheetPr codeName="Sheet3"/>
  <dimension ref="A2:M34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29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SUM(B18,B27,B30)</f>
        <v>2686125.67</v>
      </c>
      <c r="C6" s="30">
        <f>SUM(C18,C27,C30)</f>
        <v>1914497.4899999998</v>
      </c>
      <c r="D6" s="30">
        <f>SUM(D18,D27,D30)</f>
        <v>684448.72000000009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 t="s">
        <v>38</v>
      </c>
      <c r="B11" s="25">
        <v>786481</v>
      </c>
      <c r="C11" s="25">
        <v>786481</v>
      </c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 t="s">
        <v>39</v>
      </c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 t="s">
        <v>40</v>
      </c>
      <c r="B13" s="25">
        <v>347907.59</v>
      </c>
      <c r="C13" s="25">
        <f>169771.02+71838.99</f>
        <v>241610.01</v>
      </c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 t="s">
        <v>41</v>
      </c>
      <c r="B14" s="25">
        <v>272376</v>
      </c>
      <c r="C14" s="25">
        <v>291494.12</v>
      </c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x14ac:dyDescent="0.25">
      <c r="A16" s="21"/>
      <c r="B16" s="25"/>
      <c r="C16" s="25"/>
      <c r="D16" s="25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Bot="1" x14ac:dyDescent="0.3">
      <c r="A17" s="21"/>
      <c r="B17" s="26"/>
      <c r="C17" s="26"/>
      <c r="D17" s="26"/>
      <c r="E17" s="21"/>
      <c r="F17" s="21"/>
      <c r="G17" s="21"/>
      <c r="H17" s="21"/>
      <c r="I17" s="21"/>
      <c r="J17" s="21"/>
      <c r="K17" s="21"/>
      <c r="L17" s="21"/>
      <c r="M17" s="21"/>
    </row>
    <row r="18" spans="1:13" ht="15.75" thickTop="1" x14ac:dyDescent="0.25">
      <c r="A18" s="21" t="s">
        <v>42</v>
      </c>
      <c r="B18" s="25">
        <f>SUM(B9:B17)</f>
        <v>1406764.59</v>
      </c>
      <c r="C18" s="25">
        <f t="shared" ref="C18:D18" si="0">SUM(C9:C17)</f>
        <v>1319585.1299999999</v>
      </c>
      <c r="D18" s="25">
        <f t="shared" si="0"/>
        <v>0</v>
      </c>
      <c r="E18" s="21"/>
      <c r="F18" s="21"/>
      <c r="G18" s="21"/>
      <c r="H18" s="21"/>
      <c r="I18" s="21"/>
      <c r="J18" s="21"/>
      <c r="K18" s="21"/>
      <c r="L18" s="21"/>
      <c r="M18" s="21"/>
    </row>
    <row r="20" spans="1:13" x14ac:dyDescent="0.25">
      <c r="A20" s="22"/>
      <c r="B20" s="22" t="s">
        <v>30</v>
      </c>
      <c r="C20" s="22" t="s">
        <v>31</v>
      </c>
      <c r="D20" s="22" t="s">
        <v>32</v>
      </c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43</v>
      </c>
      <c r="B21" s="27"/>
      <c r="C21" s="27"/>
      <c r="D21" s="27"/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 t="s">
        <v>37</v>
      </c>
      <c r="B22" s="27"/>
      <c r="C22" s="27"/>
      <c r="D22" s="27">
        <f>B22-C22</f>
        <v>0</v>
      </c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x14ac:dyDescent="0.25">
      <c r="A25" s="22"/>
      <c r="B25" s="27"/>
      <c r="C25" s="27"/>
      <c r="D25" s="27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Bot="1" x14ac:dyDescent="0.3">
      <c r="A26" s="22"/>
      <c r="B26" s="28"/>
      <c r="C26" s="28"/>
      <c r="D26" s="28"/>
      <c r="E26" s="22"/>
      <c r="F26" s="22"/>
      <c r="G26" s="22"/>
      <c r="H26" s="22"/>
      <c r="I26" s="22"/>
      <c r="J26" s="22"/>
      <c r="K26" s="22"/>
      <c r="L26" s="22"/>
      <c r="M26" s="22"/>
    </row>
    <row r="27" spans="1:13" ht="15.75" thickTop="1" x14ac:dyDescent="0.25">
      <c r="A27" s="22" t="s">
        <v>44</v>
      </c>
      <c r="B27" s="27">
        <f>SUM(B21:B26)</f>
        <v>0</v>
      </c>
      <c r="C27" s="27">
        <f t="shared" ref="C27:D27" si="1">SUM(C21:C26)</f>
        <v>0</v>
      </c>
      <c r="D27" s="27">
        <f t="shared" si="1"/>
        <v>0</v>
      </c>
      <c r="E27" s="22"/>
      <c r="F27" s="22"/>
      <c r="G27" s="22"/>
      <c r="H27" s="22"/>
      <c r="I27" s="22"/>
      <c r="J27" s="22"/>
      <c r="K27" s="22"/>
      <c r="L27" s="22"/>
      <c r="M27" s="22"/>
    </row>
    <row r="29" spans="1:13" x14ac:dyDescent="0.25">
      <c r="A29" s="23"/>
      <c r="B29" s="23" t="s">
        <v>30</v>
      </c>
      <c r="C29" s="23" t="s">
        <v>31</v>
      </c>
      <c r="D29" s="23" t="s">
        <v>32</v>
      </c>
    </row>
    <row r="30" spans="1:13" x14ac:dyDescent="0.25">
      <c r="A30" s="23" t="s">
        <v>45</v>
      </c>
      <c r="B30" s="29">
        <v>1279361.08</v>
      </c>
      <c r="C30" s="29">
        <v>594912.36</v>
      </c>
      <c r="D30" s="29">
        <f>B30-C30</f>
        <v>684448.72000000009</v>
      </c>
    </row>
    <row r="34" spans="3:3" x14ac:dyDescent="0.25">
      <c r="C34" s="3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6FAC3-7BE3-42EB-A7D9-AF8C3966C270}">
  <sheetPr codeName="Sheet34"/>
  <dimension ref="A2:M29"/>
  <sheetViews>
    <sheetView topLeftCell="A9"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76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600000</v>
      </c>
      <c r="C6" s="30">
        <f>SUM(C17,C26,C29)</f>
        <v>452625.9</v>
      </c>
      <c r="D6" s="30">
        <f>SUM(D17,D26,D29)</f>
        <v>147374.09999999998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600000</v>
      </c>
      <c r="C29" s="29">
        <v>452625.9</v>
      </c>
      <c r="D29" s="29">
        <f>B29-C29</f>
        <v>147374.09999999998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3AC8E3-B388-4CED-BCC4-7D09BE3391D0}">
          <x14:formula1>
            <xm:f>List!$A$2:$A$8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49E96-22D2-467E-BAF9-2284B8D3705A}">
  <sheetPr codeName="Sheet36"/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77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4000000</v>
      </c>
      <c r="C6" s="30">
        <f>SUM(C17,C26,C29)</f>
        <v>4000000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4000000</v>
      </c>
      <c r="C29" s="29">
        <v>4000000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EEC3A4-D9D4-4E02-9AE0-443797BECDCD}">
          <x14:formula1>
            <xm:f>List!$A$2:$A$8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EB9D1-A794-437B-81A5-045D036F16A0}">
  <sheetPr codeName="Sheet37"/>
  <dimension ref="A2:M29"/>
  <sheetViews>
    <sheetView workbookViewId="0">
      <selection activeCell="A14" sqref="A1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78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202617.1</v>
      </c>
      <c r="C6" s="30">
        <f>SUM(C17,C26,C29)</f>
        <v>202617.1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202617.1</v>
      </c>
      <c r="C29" s="29">
        <v>202617.1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B328246-3DAC-4536-9989-8EDACC282777}">
          <x14:formula1>
            <xm:f>List!$A$2:$A$8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D7C47-22BC-4B7A-9245-B9FD3D724C14}">
  <sheetPr codeName="Sheet38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79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851173.92999999993</v>
      </c>
      <c r="C6" s="30">
        <f>SUM(C17,C26,C29)</f>
        <v>851173.92999999993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851173.92999999993</v>
      </c>
      <c r="C29" s="29">
        <v>851173.92999999993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EECB75A-E71B-4EEA-8E30-5DE6D8B30912}">
          <x14:formula1>
            <xm:f>List!$A$2:$A$8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sheetPr codeName="Sheet12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80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500000</v>
      </c>
      <c r="C6" s="30">
        <f>SUM(C17,C26,C29)</f>
        <v>309795.5</v>
      </c>
      <c r="D6" s="30">
        <f>SUM(D17,D26,D29)</f>
        <v>190204.5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500000</v>
      </c>
      <c r="C29" s="29">
        <v>309795.5</v>
      </c>
      <c r="D29" s="29">
        <f>B29-C29</f>
        <v>190204.5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sheetPr codeName="Sheet13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20</v>
      </c>
    </row>
    <row r="3" spans="1:13" x14ac:dyDescent="0.25">
      <c r="A3" t="s">
        <v>28</v>
      </c>
      <c r="B3" t="s">
        <v>81</v>
      </c>
    </row>
    <row r="5" spans="1:13" x14ac:dyDescent="0.25">
      <c r="A5" s="24"/>
      <c r="B5" s="24"/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5500000</v>
      </c>
      <c r="C6" s="30">
        <f>SUM(C17,C26,C29)</f>
        <v>124449.64</v>
      </c>
      <c r="D6" s="30">
        <f>SUM(D17,D26,D29)</f>
        <v>5375550.3600000003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5500000</v>
      </c>
      <c r="C29" s="29">
        <v>124449.64</v>
      </c>
      <c r="D29" s="29">
        <f>B29-C29</f>
        <v>5375550.3600000003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E03BB-1E06-4422-AA5A-90EDB3936470}">
  <sheetPr codeName="Sheet26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82</v>
      </c>
    </row>
    <row r="5" spans="1:13" x14ac:dyDescent="0.25">
      <c r="A5" s="24"/>
      <c r="B5" s="24"/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600000.00166510406</v>
      </c>
      <c r="C6" s="30">
        <f>SUM(C17,C26,C29)</f>
        <v>185891.66</v>
      </c>
      <c r="D6" s="30">
        <f>SUM(D17,D26,D29)</f>
        <v>414108.34166510403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83</v>
      </c>
      <c r="B10" s="25">
        <v>258360.09840000002</v>
      </c>
      <c r="C10" s="25">
        <f>50845.26</f>
        <v>50845.26</v>
      </c>
      <c r="D10" s="25">
        <f>B10-C10</f>
        <v>207514.83840000001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 t="s">
        <v>84</v>
      </c>
      <c r="B11" s="25">
        <f>218546.80723656-3660</f>
        <v>214886.80723656001</v>
      </c>
      <c r="C11" s="25">
        <v>39739.019999999997</v>
      </c>
      <c r="D11" s="25">
        <f t="shared" ref="D11:D12" si="0">B11-C11</f>
        <v>175147.78723656002</v>
      </c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 t="s">
        <v>85</v>
      </c>
      <c r="B12" s="25">
        <f>127154.506028544-401.41</f>
        <v>126753.09602854399</v>
      </c>
      <c r="C12" s="25">
        <f>185891.66-C11-C10</f>
        <v>95307.38</v>
      </c>
      <c r="D12" s="25">
        <f t="shared" si="0"/>
        <v>31445.71602854399</v>
      </c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600000.00166510406</v>
      </c>
      <c r="C17" s="25">
        <f t="shared" ref="C17:D17" si="1">SUM(C9:C16)</f>
        <v>185891.66</v>
      </c>
      <c r="D17" s="25">
        <f t="shared" si="1"/>
        <v>414108.34166510403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2">SUM(C20:C25)</f>
        <v>0</v>
      </c>
      <c r="D26" s="27">
        <f t="shared" si="2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/>
      <c r="C29" s="29"/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441DF22-0C4A-453E-8AD0-F0D84CB130C2}">
          <x14:formula1>
            <xm:f>List!$A$2:$A$8</xm:f>
          </x14:formula1>
          <xm:sqref>B2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6336B-F707-40BB-931D-6A8B08E291E3}">
  <sheetPr codeName="Sheet28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s="40" t="s">
        <v>86</v>
      </c>
    </row>
    <row r="5" spans="1:13" x14ac:dyDescent="0.25">
      <c r="A5" s="24"/>
      <c r="B5" s="24"/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1000000</v>
      </c>
      <c r="C6" s="30">
        <f>SUM(C17,C26,C29)</f>
        <v>746281.28999999992</v>
      </c>
      <c r="D6" s="30">
        <f>SUM(D17,D26,D29)</f>
        <v>253718.71000000008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>
        <f t="shared" ref="D11:D12" si="0">B11-C11</f>
        <v>0</v>
      </c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>
        <f t="shared" si="0"/>
        <v>0</v>
      </c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1">SUM(C9:C16)</f>
        <v>0</v>
      </c>
      <c r="D17" s="25">
        <f t="shared" si="1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2">SUM(C20:C25)</f>
        <v>0</v>
      </c>
      <c r="D26" s="27">
        <f t="shared" si="2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1000000</v>
      </c>
      <c r="C29" s="29">
        <v>746281.28999999992</v>
      </c>
      <c r="D29" s="29">
        <f>B29-C29</f>
        <v>253718.71000000008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3374B3-4D83-4738-973C-A77092A2CDA7}">
          <x14:formula1>
            <xm:f>List!$A$2:$A$8</xm:f>
          </x14:formula1>
          <xm:sqref>B2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C02C9-0FD0-4AA4-9F5D-B7D5FC6AF3D1}">
  <sheetPr codeName="Sheet39"/>
  <dimension ref="A2:M29"/>
  <sheetViews>
    <sheetView topLeftCell="A7" workbookViewId="0">
      <selection activeCell="D30" sqref="D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87</v>
      </c>
    </row>
    <row r="5" spans="1:13" x14ac:dyDescent="0.25">
      <c r="A5" s="24"/>
      <c r="B5" s="24"/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700000</v>
      </c>
      <c r="C6" s="30">
        <f>SUM(C17,C26,C29)</f>
        <v>68648.619999999937</v>
      </c>
      <c r="D6" s="30">
        <f>SUM(D17,D26,D29)</f>
        <v>631351.38000000012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88</v>
      </c>
      <c r="B10" s="41">
        <v>113378.68</v>
      </c>
      <c r="C10" s="25">
        <v>39108.619999999944</v>
      </c>
      <c r="D10" s="25">
        <f>B10-C10</f>
        <v>74270.060000000056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>
        <f t="shared" ref="D11:D12" si="0">B11-C11</f>
        <v>0</v>
      </c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>
        <f t="shared" si="0"/>
        <v>0</v>
      </c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113378.68</v>
      </c>
      <c r="C17" s="25">
        <f t="shared" ref="C17:D17" si="1">SUM(C9:C16)</f>
        <v>39108.619999999944</v>
      </c>
      <c r="D17" s="25">
        <f t="shared" si="1"/>
        <v>74270.060000000056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2">SUM(C20:C25)</f>
        <v>0</v>
      </c>
      <c r="D26" s="27">
        <f t="shared" si="2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f>700000-B17</f>
        <v>586621.32000000007</v>
      </c>
      <c r="C29" s="42">
        <v>29540</v>
      </c>
      <c r="D29" s="29">
        <f>B29-C29</f>
        <v>557081.32000000007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2A37430-B2BA-469E-8AD8-45CDBE0F51B9}">
          <x14:formula1>
            <xm:f>List!$A$2:$A$8</xm:f>
          </x14:formula1>
          <xm:sqref>B2</xm:sqref>
        </x14:dataValidation>
      </x14:dataValidations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B8274-9526-4EDA-870F-61E93CFA1BFE}">
  <sheetPr codeName="Sheet40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s="20" t="s">
        <v>89</v>
      </c>
    </row>
    <row r="5" spans="1:13" x14ac:dyDescent="0.25">
      <c r="A5" s="24"/>
      <c r="B5" s="24"/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300000</v>
      </c>
      <c r="C6" s="30">
        <f>SUM(C17,C26,C29)</f>
        <v>300000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/>
      <c r="B10" s="41"/>
      <c r="C10" s="25"/>
      <c r="D10" s="25"/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>
        <f t="shared" ref="D11:D12" si="0">B11-C11</f>
        <v>0</v>
      </c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>
        <f t="shared" si="0"/>
        <v>0</v>
      </c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1">SUM(C9:C16)</f>
        <v>0</v>
      </c>
      <c r="D17" s="25">
        <f t="shared" si="1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2">SUM(C20:C25)</f>
        <v>0</v>
      </c>
      <c r="D26" s="27">
        <f t="shared" si="2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300000</v>
      </c>
      <c r="C29" s="29">
        <v>300000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32A16A9-9376-4C2E-8969-F24EF2082A0C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sheetPr codeName="Sheet5"/>
  <dimension ref="A2:M29"/>
  <sheetViews>
    <sheetView workbookViewId="0">
      <selection activeCell="F3" sqref="F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23</v>
      </c>
    </row>
    <row r="3" spans="1:13" x14ac:dyDescent="0.25">
      <c r="A3" t="s">
        <v>28</v>
      </c>
      <c r="B3" t="s">
        <v>46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17000000</v>
      </c>
      <c r="C6" s="30">
        <f>SUM(C17,C26,C29)</f>
        <v>17000000</v>
      </c>
      <c r="D6" s="30">
        <f>SUM(D17,D26,D29)</f>
        <v>0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17000000</v>
      </c>
      <c r="C29" s="29">
        <v>17000000</v>
      </c>
      <c r="D29" s="29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28505-AB1F-4B18-A155-1EDB4D3F3421}">
  <sheetPr codeName="Sheet41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s="20" t="s">
        <v>90</v>
      </c>
    </row>
    <row r="5" spans="1:13" x14ac:dyDescent="0.25">
      <c r="A5" s="24"/>
      <c r="B5" s="24"/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1000000</v>
      </c>
      <c r="C6" s="30">
        <f>SUM(C17,C26,C29)</f>
        <v>776618.2100000002</v>
      </c>
      <c r="D6" s="30">
        <f>SUM(D17,D26,D29)</f>
        <v>223381.7899999998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/>
      <c r="B10" s="41"/>
      <c r="C10" s="25"/>
      <c r="D10" s="25"/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>
        <f t="shared" ref="D11:D12" si="0">B11-C11</f>
        <v>0</v>
      </c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>
        <f t="shared" si="0"/>
        <v>0</v>
      </c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1">SUM(C9:C16)</f>
        <v>0</v>
      </c>
      <c r="D17" s="25">
        <f t="shared" si="1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2">SUM(C20:C25)</f>
        <v>0</v>
      </c>
      <c r="D26" s="27">
        <f t="shared" si="2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1000000</v>
      </c>
      <c r="C29" s="29">
        <v>776618.2100000002</v>
      </c>
      <c r="D29" s="29">
        <f>B29-C29</f>
        <v>223381.7899999998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D2FE07B-3A42-477D-8634-DA3F01945937}">
          <x14:formula1>
            <xm:f>List!$A$2:$A$8</xm:f>
          </x14:formula1>
          <xm:sqref>B2</xm:sqref>
        </x14:dataValidation>
      </x14:dataValidations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2A211-C5A0-41E5-ABF5-AC0E5409CD30}">
  <sheetPr codeName="Sheet42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20</v>
      </c>
    </row>
    <row r="3" spans="1:13" x14ac:dyDescent="0.25">
      <c r="A3" t="s">
        <v>28</v>
      </c>
      <c r="B3" t="s">
        <v>91</v>
      </c>
    </row>
    <row r="5" spans="1:13" x14ac:dyDescent="0.25">
      <c r="A5" s="24"/>
      <c r="B5" s="24"/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500000</v>
      </c>
      <c r="C6" s="30">
        <f>SUM(C17,C26,C29)</f>
        <v>188720.54000000004</v>
      </c>
      <c r="D6" s="30">
        <f>SUM(D17,D26,D29)</f>
        <v>204998.08000000002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92</v>
      </c>
      <c r="B10" s="41">
        <v>159110.07999999999</v>
      </c>
      <c r="C10" s="25">
        <v>52828.7</v>
      </c>
      <c r="D10" s="25"/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>
        <f t="shared" ref="D11:D12" si="0">B11-C11</f>
        <v>0</v>
      </c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>
        <f t="shared" si="0"/>
        <v>0</v>
      </c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159110.07999999999</v>
      </c>
      <c r="C17" s="25">
        <f t="shared" ref="C17:D17" si="1">SUM(C9:C16)</f>
        <v>52828.7</v>
      </c>
      <c r="D17" s="25">
        <f t="shared" si="1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2">SUM(C20:C25)</f>
        <v>0</v>
      </c>
      <c r="D26" s="27">
        <f t="shared" si="2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42">
        <f>500000-B10</f>
        <v>340889.92000000004</v>
      </c>
      <c r="C29" s="29">
        <f>188720.54-C17</f>
        <v>135891.84000000003</v>
      </c>
      <c r="D29" s="29">
        <f>B29-C29</f>
        <v>204998.08000000002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E8041E9-08BB-4B19-AEED-050CA5AFD620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sheetPr codeName="Sheet6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47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2100007</v>
      </c>
      <c r="C6" s="30">
        <f>SUM(C17,C26,C29)</f>
        <v>1375068.34</v>
      </c>
      <c r="D6" s="30">
        <f>SUM(D17,D26,D29)</f>
        <v>724938.65999999992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f>600007+1500000</f>
        <v>2100007</v>
      </c>
      <c r="C29" s="29">
        <v>1375068.34</v>
      </c>
      <c r="D29" s="29">
        <f>B29-C29</f>
        <v>724938.65999999992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sheetPr codeName="Sheet4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17</v>
      </c>
    </row>
    <row r="3" spans="1:13" x14ac:dyDescent="0.25">
      <c r="A3" t="s">
        <v>28</v>
      </c>
      <c r="B3" t="s">
        <v>48</v>
      </c>
    </row>
    <row r="5" spans="1:13" x14ac:dyDescent="0.25">
      <c r="A5" s="35"/>
      <c r="B5" s="35" t="s">
        <v>30</v>
      </c>
      <c r="C5" s="35" t="s">
        <v>31</v>
      </c>
      <c r="D5" s="35" t="s">
        <v>32</v>
      </c>
    </row>
    <row r="6" spans="1:13" x14ac:dyDescent="0.25">
      <c r="A6" s="24" t="s">
        <v>33</v>
      </c>
      <c r="B6" s="30">
        <f>SUM(B17,B26,B29)</f>
        <v>56153790</v>
      </c>
      <c r="C6" s="30">
        <f>SUM(C17,C26,C29)</f>
        <v>38018692.880000003</v>
      </c>
      <c r="D6" s="30">
        <f>SUM(D17,D26,D29)</f>
        <v>18135097.119999997</v>
      </c>
    </row>
    <row r="8" spans="1:13" x14ac:dyDescent="0.25">
      <c r="A8" s="33" t="s">
        <v>49</v>
      </c>
      <c r="B8" s="34" t="s">
        <v>34</v>
      </c>
      <c r="C8" s="34" t="s">
        <v>35</v>
      </c>
      <c r="D8" s="34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50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36" t="s">
        <v>51</v>
      </c>
      <c r="B19" s="36" t="s">
        <v>30</v>
      </c>
      <c r="C19" s="36" t="s">
        <v>31</v>
      </c>
      <c r="D19" s="36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/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52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37"/>
      <c r="B28" s="37" t="s">
        <v>30</v>
      </c>
      <c r="C28" s="37" t="s">
        <v>31</v>
      </c>
      <c r="D28" s="37" t="s">
        <v>32</v>
      </c>
    </row>
    <row r="29" spans="1:13" x14ac:dyDescent="0.25">
      <c r="A29" s="23" t="s">
        <v>45</v>
      </c>
      <c r="B29" s="29">
        <v>56153790</v>
      </c>
      <c r="C29" s="29">
        <v>38018692.880000003</v>
      </c>
      <c r="D29" s="29">
        <f>B29-C29</f>
        <v>18135097.119999997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sheetPr codeName="Sheet7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21</v>
      </c>
    </row>
    <row r="3" spans="1:13" x14ac:dyDescent="0.25">
      <c r="A3" t="s">
        <v>28</v>
      </c>
      <c r="B3" t="s">
        <v>53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874327</v>
      </c>
      <c r="C6" s="30">
        <f>SUM(C17,C26,C29)</f>
        <v>684331.24999999919</v>
      </c>
      <c r="D6" s="30">
        <f>SUM(D17,D26,D29)</f>
        <v>189995.75000000081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874327</v>
      </c>
      <c r="C29" s="29">
        <v>684331.24999999919</v>
      </c>
      <c r="D29" s="29">
        <f>B29-C29</f>
        <v>189995.75000000081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E3ABB-150D-46AE-B53A-F3E3AA7D166E}">
  <sheetPr codeName="Sheet9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54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3550000</v>
      </c>
      <c r="C6" s="30">
        <v>374614.32</v>
      </c>
      <c r="D6" s="30">
        <f>SUM(D17,D26,D29)</f>
        <v>3175385.68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3550000</v>
      </c>
      <c r="C29" s="29">
        <v>374614.32</v>
      </c>
      <c r="D29" s="29">
        <f>B29-C29</f>
        <v>3175385.68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E861761-DEB1-4B28-87DA-86D48BE25735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4A6D5-53AF-4FA6-8B60-9B67F5D99B19}">
  <sheetPr codeName="Sheet8"/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2.85546875" bestFit="1" customWidth="1"/>
    <col min="4" max="4" width="34.42578125" customWidth="1"/>
    <col min="5" max="5" width="52.7109375" customWidth="1"/>
  </cols>
  <sheetData>
    <row r="2" spans="1:13" x14ac:dyDescent="0.25">
      <c r="A2" t="s">
        <v>27</v>
      </c>
      <c r="B2" s="20" t="s">
        <v>18</v>
      </c>
    </row>
    <row r="3" spans="1:13" x14ac:dyDescent="0.25">
      <c r="A3" t="s">
        <v>28</v>
      </c>
      <c r="B3" t="s">
        <v>55</v>
      </c>
    </row>
    <row r="5" spans="1:13" x14ac:dyDescent="0.25">
      <c r="A5" s="24"/>
      <c r="B5" s="24" t="s">
        <v>30</v>
      </c>
      <c r="C5" s="24" t="s">
        <v>31</v>
      </c>
      <c r="D5" s="24" t="s">
        <v>32</v>
      </c>
    </row>
    <row r="6" spans="1:13" x14ac:dyDescent="0.25">
      <c r="A6" s="24" t="s">
        <v>33</v>
      </c>
      <c r="B6" s="30">
        <f>SUM(B17,B26,B29)</f>
        <v>10000000</v>
      </c>
      <c r="C6" s="30">
        <f>SUM(C17,C26,C29)</f>
        <v>200011.28</v>
      </c>
      <c r="D6" s="30">
        <f>SUM(D17,D26,D29)</f>
        <v>9799988.7200000007</v>
      </c>
    </row>
    <row r="8" spans="1:13" x14ac:dyDescent="0.25">
      <c r="A8" s="21"/>
      <c r="B8" s="21" t="s">
        <v>34</v>
      </c>
      <c r="C8" s="21" t="s">
        <v>35</v>
      </c>
      <c r="D8" s="21" t="s">
        <v>32</v>
      </c>
      <c r="E8" s="21"/>
      <c r="F8" s="21"/>
      <c r="G8" s="21"/>
      <c r="H8" s="21"/>
      <c r="I8" s="21"/>
      <c r="J8" s="21"/>
      <c r="K8" s="21"/>
      <c r="L8" s="21"/>
      <c r="M8" s="21"/>
    </row>
    <row r="9" spans="1:13" x14ac:dyDescent="0.2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1:13" x14ac:dyDescent="0.25">
      <c r="A10" s="21" t="s">
        <v>37</v>
      </c>
      <c r="B10" s="25"/>
      <c r="C10" s="25"/>
      <c r="D10" s="25">
        <f>B10-C10</f>
        <v>0</v>
      </c>
      <c r="E10" s="21"/>
      <c r="F10" s="21"/>
      <c r="G10" s="21"/>
      <c r="H10" s="21"/>
      <c r="I10" s="21"/>
      <c r="J10" s="21"/>
      <c r="K10" s="21"/>
      <c r="L10" s="21"/>
      <c r="M10" s="21"/>
    </row>
    <row r="11" spans="1:13" x14ac:dyDescent="0.25">
      <c r="A11" s="21"/>
      <c r="B11" s="25"/>
      <c r="C11" s="25"/>
      <c r="D11" s="25"/>
      <c r="E11" s="21"/>
      <c r="F11" s="21"/>
      <c r="G11" s="21"/>
      <c r="H11" s="21"/>
      <c r="I11" s="21"/>
      <c r="J11" s="21"/>
      <c r="K11" s="21"/>
      <c r="L11" s="21"/>
      <c r="M11" s="21"/>
    </row>
    <row r="12" spans="1:13" x14ac:dyDescent="0.25">
      <c r="A12" s="21"/>
      <c r="B12" s="25"/>
      <c r="C12" s="25"/>
      <c r="D12" s="25"/>
      <c r="E12" s="21"/>
      <c r="F12" s="21"/>
      <c r="G12" s="21"/>
      <c r="H12" s="21"/>
      <c r="I12" s="21"/>
      <c r="J12" s="21"/>
      <c r="K12" s="21"/>
      <c r="L12" s="21"/>
      <c r="M12" s="21"/>
    </row>
    <row r="13" spans="1:13" x14ac:dyDescent="0.25">
      <c r="A13" s="21"/>
      <c r="B13" s="25"/>
      <c r="C13" s="25"/>
      <c r="D13" s="25"/>
      <c r="E13" s="21"/>
      <c r="F13" s="21"/>
      <c r="G13" s="21"/>
      <c r="H13" s="21"/>
      <c r="I13" s="21"/>
      <c r="J13" s="21"/>
      <c r="K13" s="21"/>
      <c r="L13" s="21"/>
      <c r="M13" s="21"/>
    </row>
    <row r="14" spans="1:13" x14ac:dyDescent="0.25">
      <c r="A14" s="21"/>
      <c r="B14" s="25"/>
      <c r="C14" s="25"/>
      <c r="D14" s="25"/>
      <c r="E14" s="21"/>
      <c r="F14" s="21"/>
      <c r="G14" s="21"/>
      <c r="H14" s="21"/>
      <c r="I14" s="21"/>
      <c r="J14" s="21"/>
      <c r="K14" s="21"/>
      <c r="L14" s="21"/>
      <c r="M14" s="21"/>
    </row>
    <row r="15" spans="1:13" x14ac:dyDescent="0.25">
      <c r="A15" s="21"/>
      <c r="B15" s="25"/>
      <c r="C15" s="25"/>
      <c r="D15" s="25"/>
      <c r="E15" s="21"/>
      <c r="F15" s="21"/>
      <c r="G15" s="21"/>
      <c r="H15" s="21"/>
      <c r="I15" s="21"/>
      <c r="J15" s="21"/>
      <c r="K15" s="21"/>
      <c r="L15" s="21"/>
      <c r="M15" s="21"/>
    </row>
    <row r="16" spans="1:13" ht="15.75" thickBot="1" x14ac:dyDescent="0.3">
      <c r="A16" s="21"/>
      <c r="B16" s="26"/>
      <c r="C16" s="26"/>
      <c r="D16" s="26"/>
      <c r="E16" s="21"/>
      <c r="F16" s="21"/>
      <c r="G16" s="21"/>
      <c r="H16" s="21"/>
      <c r="I16" s="21"/>
      <c r="J16" s="21"/>
      <c r="K16" s="21"/>
      <c r="L16" s="21"/>
      <c r="M16" s="21"/>
    </row>
    <row r="17" spans="1:13" ht="15.75" thickTop="1" x14ac:dyDescent="0.25">
      <c r="A17" s="21" t="s">
        <v>42</v>
      </c>
      <c r="B17" s="25">
        <f>SUM(B9:B16)</f>
        <v>0</v>
      </c>
      <c r="C17" s="25">
        <f t="shared" ref="C17:D17" si="0">SUM(C9:C16)</f>
        <v>0</v>
      </c>
      <c r="D17" s="25">
        <f t="shared" si="0"/>
        <v>0</v>
      </c>
      <c r="E17" s="21"/>
      <c r="F17" s="21"/>
      <c r="G17" s="21"/>
      <c r="H17" s="21"/>
      <c r="I17" s="21"/>
      <c r="J17" s="21"/>
      <c r="K17" s="21"/>
      <c r="L17" s="21"/>
      <c r="M17" s="21"/>
    </row>
    <row r="19" spans="1:13" x14ac:dyDescent="0.25">
      <c r="A19" s="22"/>
      <c r="B19" s="22" t="s">
        <v>30</v>
      </c>
      <c r="C19" s="22" t="s">
        <v>31</v>
      </c>
      <c r="D19" s="22" t="s">
        <v>32</v>
      </c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22" t="s">
        <v>43</v>
      </c>
      <c r="B20" s="27"/>
      <c r="C20" s="27"/>
      <c r="D20" s="27"/>
      <c r="E20" s="22"/>
      <c r="F20" s="22"/>
      <c r="G20" s="22"/>
      <c r="H20" s="22"/>
      <c r="I20" s="22"/>
      <c r="J20" s="22"/>
      <c r="K20" s="22"/>
      <c r="L20" s="22"/>
      <c r="M20" s="22"/>
    </row>
    <row r="21" spans="1:13" x14ac:dyDescent="0.25">
      <c r="A21" s="22" t="s">
        <v>37</v>
      </c>
      <c r="B21" s="27"/>
      <c r="C21" s="27"/>
      <c r="D21" s="27">
        <f>B21-C21</f>
        <v>0</v>
      </c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A22" s="22"/>
      <c r="B22" s="27"/>
      <c r="C22" s="27"/>
      <c r="D22" s="27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A23" s="22"/>
      <c r="B23" s="27"/>
      <c r="C23" s="27"/>
      <c r="D23" s="27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A24" s="22"/>
      <c r="B24" s="27"/>
      <c r="C24" s="27"/>
      <c r="D24" s="27"/>
      <c r="E24" s="22"/>
      <c r="F24" s="22"/>
      <c r="G24" s="22"/>
      <c r="H24" s="22"/>
      <c r="I24" s="22"/>
      <c r="J24" s="22"/>
      <c r="K24" s="22"/>
      <c r="L24" s="22"/>
      <c r="M24" s="22"/>
    </row>
    <row r="25" spans="1:13" ht="15.75" thickBot="1" x14ac:dyDescent="0.3">
      <c r="A25" s="22"/>
      <c r="B25" s="28"/>
      <c r="C25" s="28"/>
      <c r="D25" s="28"/>
      <c r="E25" s="22"/>
      <c r="F25" s="22"/>
      <c r="G25" s="22"/>
      <c r="H25" s="22"/>
      <c r="I25" s="22"/>
      <c r="J25" s="22"/>
      <c r="K25" s="22"/>
      <c r="L25" s="22"/>
      <c r="M25" s="22"/>
    </row>
    <row r="26" spans="1:13" ht="15.75" thickTop="1" x14ac:dyDescent="0.25">
      <c r="A26" s="22" t="s">
        <v>44</v>
      </c>
      <c r="B26" s="27">
        <f>SUM(B20:B25)</f>
        <v>0</v>
      </c>
      <c r="C26" s="27">
        <f t="shared" ref="C26:D26" si="1">SUM(C20:C25)</f>
        <v>0</v>
      </c>
      <c r="D26" s="27">
        <f t="shared" si="1"/>
        <v>0</v>
      </c>
      <c r="E26" s="22"/>
      <c r="F26" s="22"/>
      <c r="G26" s="22"/>
      <c r="H26" s="22"/>
      <c r="I26" s="22"/>
      <c r="J26" s="22"/>
      <c r="K26" s="22"/>
      <c r="L26" s="22"/>
      <c r="M26" s="22"/>
    </row>
    <row r="28" spans="1:13" x14ac:dyDescent="0.25">
      <c r="A28" s="23"/>
      <c r="B28" s="23" t="s">
        <v>30</v>
      </c>
      <c r="C28" s="23" t="s">
        <v>31</v>
      </c>
      <c r="D28" s="23" t="s">
        <v>32</v>
      </c>
    </row>
    <row r="29" spans="1:13" x14ac:dyDescent="0.25">
      <c r="A29" s="23" t="s">
        <v>45</v>
      </c>
      <c r="B29" s="29">
        <v>10000000</v>
      </c>
      <c r="C29" s="29">
        <v>200011.28</v>
      </c>
      <c r="D29" s="29">
        <f>B29-C29</f>
        <v>9799988.7200000007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14E06D-ACD5-4F75-A514-46A11ADF9972}">
          <x14:formula1>
            <xm:f>List!$A$2:$A$8</xm:f>
          </x14:formula1>
          <xm:sqref>B2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39720F60E0A64C82F2606226DC5C3D" ma:contentTypeVersion="19" ma:contentTypeDescription="Create a new document." ma:contentTypeScope="" ma:versionID="f0f442372bcbee9740e9b79735e5a659">
  <xsd:schema xmlns:xsd="http://www.w3.org/2001/XMLSchema" xmlns:xs="http://www.w3.org/2001/XMLSchema" xmlns:p="http://schemas.microsoft.com/office/2006/metadata/properties" xmlns:ns2="fe3ab813-8004-4f63-b870-9d86729cd44f" xmlns:ns3="56425ff2-622b-4be4-9477-133b242fc0c4" targetNamespace="http://schemas.microsoft.com/office/2006/metadata/properties" ma:root="true" ma:fieldsID="dd644bfe53d22bc82732e0d21503314f" ns2:_="" ns3:_="">
    <xsd:import namespace="fe3ab813-8004-4f63-b870-9d86729cd44f"/>
    <xsd:import namespace="56425ff2-622b-4be4-9477-133b242fc0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ab813-8004-4f63-b870-9d86729cd4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4f670d06-0703-4208-a617-aab5c52b67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25ff2-622b-4be4-9477-133b242fc0c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d8d72b4c-c512-403a-ba23-b3170003a078}" ma:internalName="TaxCatchAll" ma:showField="CatchAllData" ma:web="56425ff2-622b-4be4-9477-133b242fc0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e3ab813-8004-4f63-b870-9d86729cd44f">
      <Terms xmlns="http://schemas.microsoft.com/office/infopath/2007/PartnerControls"/>
    </lcf76f155ced4ddcb4097134ff3c332f>
    <TaxCatchAll xmlns="56425ff2-622b-4be4-9477-133b242fc0c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084C68-4FA7-4112-9063-3039D225DC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3ab813-8004-4f63-b870-9d86729cd44f"/>
    <ds:schemaRef ds:uri="56425ff2-622b-4be4-9477-133b242fc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A08B81-EBC9-4C40-A415-207C9BB00A16}">
  <ds:schemaRefs>
    <ds:schemaRef ds:uri="http://schemas.microsoft.com/office/2006/metadata/properties"/>
    <ds:schemaRef ds:uri="http://schemas.microsoft.com/office/infopath/2007/PartnerControls"/>
    <ds:schemaRef ds:uri="fe3ab813-8004-4f63-b870-9d86729cd44f"/>
    <ds:schemaRef ds:uri="56425ff2-622b-4be4-9477-133b242fc0c4"/>
  </ds:schemaRefs>
</ds:datastoreItem>
</file>

<file path=customXml/itemProps3.xml><?xml version="1.0" encoding="utf-8"?>
<ds:datastoreItem xmlns:ds="http://schemas.openxmlformats.org/officeDocument/2006/customXml" ds:itemID="{7BF8FA59-8701-4AA0-90E5-FA70BAB4C4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</vt:i4>
      </vt:variant>
    </vt:vector>
  </HeadingPairs>
  <TitlesOfParts>
    <vt:vector size="42" baseType="lpstr">
      <vt:lpstr>SB767 Summary</vt:lpstr>
      <vt:lpstr>List</vt:lpstr>
      <vt:lpstr>1 - Adminstrative Expenses ARPA</vt:lpstr>
      <vt:lpstr>2 - Affordable Housing Develop,</vt:lpstr>
      <vt:lpstr>3-ARPA COMMUNITY CENTER GRANTS</vt:lpstr>
      <vt:lpstr>5 - Revenue Recovery</vt:lpstr>
      <vt:lpstr>6-ARTS CULTURE &amp; SPECIAL EVENTS</vt:lpstr>
      <vt:lpstr>7-Capital Investment in Rec.</vt:lpstr>
      <vt:lpstr>8-Covid 19 Inequities Program</vt:lpstr>
      <vt:lpstr>9-CULTURAL FACILITIES</vt:lpstr>
      <vt:lpstr>10-Cybersecurity &amp; IT Invest.</vt:lpstr>
      <vt:lpstr>11-Direct Relief to Prov Resid</vt:lpstr>
      <vt:lpstr>12-EARLY LEARNING INFRASTRUCTUR</vt:lpstr>
      <vt:lpstr>13-Elderly Service Support</vt:lpstr>
      <vt:lpstr>14-Emergency Housing Solutions</vt:lpstr>
      <vt:lpstr>15-Expand Rapid Rehousing</vt:lpstr>
      <vt:lpstr>16-Facilities Development Prog.</vt:lpstr>
      <vt:lpstr>17-Food Security Infrastructure</vt:lpstr>
      <vt:lpstr>18-GRANTS TO LIBRARIES PROV.</vt:lpstr>
      <vt:lpstr>19-GRANTS TO LIBRARIES PROVID.</vt:lpstr>
      <vt:lpstr>20-HOMELESSNESS INTERVENTION</vt:lpstr>
      <vt:lpstr>21-Justice Reform</vt:lpstr>
      <vt:lpstr>22-Mentoring Program</vt:lpstr>
      <vt:lpstr>23-NON VIOLENCE TRAINING</vt:lpstr>
      <vt:lpstr>24-Parks &amp; Recreaction Capital </vt:lpstr>
      <vt:lpstr>25-PROVIDENCE CENTER ARPA GRANT</vt:lpstr>
      <vt:lpstr>26-Public Art to Encour Tourism</vt:lpstr>
      <vt:lpstr>27-PVD Fest</vt:lpstr>
      <vt:lpstr>28-Providence-Warwick Conven.</vt:lpstr>
      <vt:lpstr>29-Right to Counsel</vt:lpstr>
      <vt:lpstr>31-ROGER WILLIAMS PARK GATEWAY</vt:lpstr>
      <vt:lpstr>32-Shared Use Infrastructure </vt:lpstr>
      <vt:lpstr>33-SMALL BUSINESS RELIEF</vt:lpstr>
      <vt:lpstr>34-Street Sweeping</vt:lpstr>
      <vt:lpstr>35-Stormwater and Sewer</vt:lpstr>
      <vt:lpstr>36-Summer Camp Prov Residents</vt:lpstr>
      <vt:lpstr>37-Summer Jobs for Providence Y</vt:lpstr>
      <vt:lpstr>38-TOURISM MARKETING</vt:lpstr>
      <vt:lpstr>39-WATERFIRE INC </vt:lpstr>
      <vt:lpstr>40-YEAR ROUND YOUTH JOBS</vt:lpstr>
      <vt:lpstr>41-Youth and Family Broadband</vt:lpstr>
      <vt:lpstr>'SB767 Summary'!Print_Area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Kelliher, Keith (DOR)</dc:creator>
  <cp:keywords/>
  <dc:description/>
  <cp:lastModifiedBy>Garcia, Christian</cp:lastModifiedBy>
  <cp:revision/>
  <dcterms:created xsi:type="dcterms:W3CDTF">2023-09-15T17:56:40Z</dcterms:created>
  <dcterms:modified xsi:type="dcterms:W3CDTF">2024-08-09T18:05:31Z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0x010100B039720F60E0A64C82F2606226DC5C3D</vt:lpwstr>
  </property>
  <property fmtid="{D5CDD505-2E9C-101B-9397-08002B2CF9AE}" pid="3" name="MediaServiceImageTags">
    <vt:lpwstr/>
  </property>
</Properties>
</file>