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Porstmouth\"/>
    </mc:Choice>
  </mc:AlternateContent>
  <xr:revisionPtr revIDLastSave="0" documentId="13_ncr:1_{FABC2B45-3642-477A-A50B-BEA5FC60F0FB}" xr6:coauthVersionLast="47" xr6:coauthVersionMax="47" xr10:uidLastSave="{00000000-0000-0000-0000-000000000000}"/>
  <bookViews>
    <workbookView xWindow="-120" yWindow="-120" windowWidth="20730" windowHeight="11160" tabRatio="990" xr2:uid="{DB98E9AB-6B23-4364-911B-9AA76E58EE7D}"/>
  </bookViews>
  <sheets>
    <sheet name="SB767 Summary" sheetId="1" r:id="rId1"/>
    <sheet name="List" sheetId="11" r:id="rId2"/>
    <sheet name="Support Portsmouth Business Cam" sheetId="10" r:id="rId3"/>
    <sheet name="EMA" sheetId="12" r:id="rId4"/>
    <sheet name="Turnpike Playground Renovation" sheetId="13" r:id="rId5"/>
    <sheet name="Desktop Replacements" sheetId="14" r:id="rId6"/>
    <sheet name="Police Tasers" sheetId="15" r:id="rId7"/>
    <sheet name="Life Line Ambulance" sheetId="16" r:id="rId8"/>
    <sheet name="Dispatch Console" sheetId="17" r:id="rId9"/>
    <sheet name="Emergency Apparatuses" sheetId="18" r:id="rId10"/>
    <sheet name="Fire Bay Doors" sheetId="19" r:id="rId11"/>
    <sheet name="Hog Island Firefighting" sheetId="20" r:id="rId12"/>
    <sheet name="Fire Station Modifications " sheetId="21" r:id="rId13"/>
    <sheet name="PIVFD LUCAS Chest Compression" sheetId="22" r:id="rId14"/>
    <sheet name="SCBA Cylinders (11 required)" sheetId="23" r:id="rId15"/>
    <sheet name="PIVFD Capital Needs" sheetId="24" r:id="rId16"/>
    <sheet name="Town Hall-Council Chambers A V " sheetId="25" r:id="rId17"/>
    <sheet name="Broadband" sheetId="26" r:id="rId18"/>
    <sheet name="School Water Main Pipe" sheetId="27" r:id="rId19"/>
    <sheet name="PI Water System" sheetId="28" r:id="rId20"/>
    <sheet name="Fiber Line" sheetId="29" r:id="rId21"/>
    <sheet name="Public Safety IT Servers" sheetId="30" r:id="rId22"/>
    <sheet name="Fire Records &amp; Dispatching" sheetId="31" r:id="rId23"/>
    <sheet name="Old Stone Bridge and Teddy's Be" sheetId="32" r:id="rId24"/>
    <sheet name="DPW Water main extension " sheetId="33" r:id="rId25"/>
    <sheet name="DPW 800Mhz Radios" sheetId="34" r:id="rId26"/>
    <sheet name="Island Park Storm Drain Repair" sheetId="35" r:id="rId27"/>
    <sheet name="Resilience Program" sheetId="36" r:id="rId28"/>
    <sheet name="PWFD Water Infrastructure" sheetId="37" r:id="rId29"/>
    <sheet name="Street Sweeper" sheetId="38" r:id="rId30"/>
    <sheet name="Jet Trailer" sheetId="39" r:id="rId31"/>
    <sheet name="Storm Drain and Catch" sheetId="40" r:id="rId32"/>
    <sheet name="Riverside Street Stormwater" sheetId="41" r:id="rId33"/>
    <sheet name="Cesspool Replacement Grant Prog" sheetId="42" r:id="rId34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F15" i="1"/>
  <c r="G12" i="1"/>
  <c r="H12" i="1" s="1"/>
  <c r="F12" i="1"/>
  <c r="H13" i="1"/>
  <c r="H14" i="1"/>
  <c r="H16" i="1"/>
  <c r="H17" i="1"/>
  <c r="H18" i="1"/>
  <c r="G13" i="1"/>
  <c r="F13" i="1"/>
  <c r="H15" i="1" l="1"/>
  <c r="D29" i="42"/>
  <c r="C26" i="42"/>
  <c r="B26" i="42"/>
  <c r="D21" i="42"/>
  <c r="D26" i="42" s="1"/>
  <c r="C17" i="42"/>
  <c r="B17" i="42"/>
  <c r="D10" i="42"/>
  <c r="D17" i="42" s="1"/>
  <c r="D6" i="42" s="1"/>
  <c r="C6" i="42"/>
  <c r="B6" i="42"/>
  <c r="D29" i="41"/>
  <c r="C26" i="41"/>
  <c r="B26" i="41"/>
  <c r="D21" i="41"/>
  <c r="D26" i="41" s="1"/>
  <c r="C17" i="41"/>
  <c r="B17" i="41"/>
  <c r="D10" i="41"/>
  <c r="D17" i="41" s="1"/>
  <c r="D6" i="41" s="1"/>
  <c r="C6" i="41"/>
  <c r="B6" i="41"/>
  <c r="D29" i="40"/>
  <c r="C26" i="40"/>
  <c r="B26" i="40"/>
  <c r="D21" i="40"/>
  <c r="D26" i="40" s="1"/>
  <c r="C17" i="40"/>
  <c r="B17" i="40"/>
  <c r="D10" i="40"/>
  <c r="D17" i="40" s="1"/>
  <c r="C6" i="40"/>
  <c r="B6" i="40"/>
  <c r="D29" i="39"/>
  <c r="C26" i="39"/>
  <c r="B26" i="39"/>
  <c r="D21" i="39"/>
  <c r="D26" i="39" s="1"/>
  <c r="C17" i="39"/>
  <c r="B17" i="39"/>
  <c r="D10" i="39"/>
  <c r="D17" i="39" s="1"/>
  <c r="D6" i="39" s="1"/>
  <c r="C6" i="39"/>
  <c r="B6" i="39"/>
  <c r="D29" i="38"/>
  <c r="C26" i="38"/>
  <c r="B26" i="38"/>
  <c r="D21" i="38"/>
  <c r="D26" i="38" s="1"/>
  <c r="C17" i="38"/>
  <c r="B17" i="38"/>
  <c r="D10" i="38"/>
  <c r="D17" i="38" s="1"/>
  <c r="C6" i="38"/>
  <c r="B6" i="38"/>
  <c r="D29" i="37"/>
  <c r="C26" i="37"/>
  <c r="B26" i="37"/>
  <c r="D21" i="37"/>
  <c r="D26" i="37" s="1"/>
  <c r="C17" i="37"/>
  <c r="B17" i="37"/>
  <c r="D10" i="37"/>
  <c r="D17" i="37" s="1"/>
  <c r="C6" i="37"/>
  <c r="B6" i="37"/>
  <c r="D29" i="36"/>
  <c r="C26" i="36"/>
  <c r="B26" i="36"/>
  <c r="D21" i="36"/>
  <c r="D26" i="36" s="1"/>
  <c r="C17" i="36"/>
  <c r="B17" i="36"/>
  <c r="D10" i="36"/>
  <c r="D17" i="36" s="1"/>
  <c r="C6" i="36"/>
  <c r="B6" i="36"/>
  <c r="D29" i="35"/>
  <c r="C26" i="35"/>
  <c r="B26" i="35"/>
  <c r="D21" i="35"/>
  <c r="D26" i="35" s="1"/>
  <c r="C17" i="35"/>
  <c r="B17" i="35"/>
  <c r="D10" i="35"/>
  <c r="D17" i="35" s="1"/>
  <c r="C6" i="35"/>
  <c r="B6" i="35"/>
  <c r="D29" i="34"/>
  <c r="C26" i="34"/>
  <c r="B26" i="34"/>
  <c r="D21" i="34"/>
  <c r="D26" i="34" s="1"/>
  <c r="C17" i="34"/>
  <c r="B17" i="34"/>
  <c r="D10" i="34"/>
  <c r="D17" i="34" s="1"/>
  <c r="C6" i="34"/>
  <c r="B6" i="34"/>
  <c r="D29" i="33"/>
  <c r="C26" i="33"/>
  <c r="B26" i="33"/>
  <c r="D21" i="33"/>
  <c r="D26" i="33" s="1"/>
  <c r="C17" i="33"/>
  <c r="B17" i="33"/>
  <c r="D10" i="33"/>
  <c r="D17" i="33" s="1"/>
  <c r="C6" i="33"/>
  <c r="B6" i="33"/>
  <c r="D29" i="32"/>
  <c r="C26" i="32"/>
  <c r="B26" i="32"/>
  <c r="D21" i="32"/>
  <c r="D26" i="32" s="1"/>
  <c r="C17" i="32"/>
  <c r="B17" i="32"/>
  <c r="D10" i="32"/>
  <c r="D17" i="32" s="1"/>
  <c r="D6" i="32" s="1"/>
  <c r="C6" i="32"/>
  <c r="B6" i="32"/>
  <c r="D29" i="31"/>
  <c r="C26" i="31"/>
  <c r="B26" i="31"/>
  <c r="D21" i="31"/>
  <c r="D26" i="31" s="1"/>
  <c r="C17" i="31"/>
  <c r="B17" i="31"/>
  <c r="D10" i="31"/>
  <c r="D17" i="31" s="1"/>
  <c r="C6" i="31"/>
  <c r="B6" i="31"/>
  <c r="D29" i="30"/>
  <c r="C26" i="30"/>
  <c r="B26" i="30"/>
  <c r="D21" i="30"/>
  <c r="D26" i="30" s="1"/>
  <c r="C17" i="30"/>
  <c r="B17" i="30"/>
  <c r="D10" i="30"/>
  <c r="D17" i="30" s="1"/>
  <c r="C6" i="30"/>
  <c r="B6" i="30"/>
  <c r="D29" i="29"/>
  <c r="C26" i="29"/>
  <c r="B26" i="29"/>
  <c r="D21" i="29"/>
  <c r="D26" i="29" s="1"/>
  <c r="C17" i="29"/>
  <c r="B17" i="29"/>
  <c r="D10" i="29"/>
  <c r="D17" i="29" s="1"/>
  <c r="D6" i="29" s="1"/>
  <c r="C6" i="29"/>
  <c r="B6" i="29"/>
  <c r="D29" i="28"/>
  <c r="C26" i="28"/>
  <c r="B26" i="28"/>
  <c r="B6" i="28" s="1"/>
  <c r="D21" i="28"/>
  <c r="D26" i="28" s="1"/>
  <c r="C17" i="28"/>
  <c r="B17" i="28"/>
  <c r="D10" i="28"/>
  <c r="D17" i="28" s="1"/>
  <c r="D6" i="28" s="1"/>
  <c r="C6" i="28"/>
  <c r="D29" i="27"/>
  <c r="C26" i="27"/>
  <c r="B26" i="27"/>
  <c r="D21" i="27"/>
  <c r="D26" i="27" s="1"/>
  <c r="C17" i="27"/>
  <c r="B17" i="27"/>
  <c r="D10" i="27"/>
  <c r="D17" i="27" s="1"/>
  <c r="C6" i="27"/>
  <c r="B6" i="27"/>
  <c r="D29" i="26"/>
  <c r="C26" i="26"/>
  <c r="B26" i="26"/>
  <c r="D21" i="26"/>
  <c r="D26" i="26" s="1"/>
  <c r="C17" i="26"/>
  <c r="B17" i="26"/>
  <c r="D10" i="26"/>
  <c r="D17" i="26" s="1"/>
  <c r="C6" i="26"/>
  <c r="B6" i="26"/>
  <c r="D29" i="25"/>
  <c r="C26" i="25"/>
  <c r="B26" i="25"/>
  <c r="D21" i="25"/>
  <c r="D26" i="25" s="1"/>
  <c r="C17" i="25"/>
  <c r="B17" i="25"/>
  <c r="D10" i="25"/>
  <c r="D17" i="25" s="1"/>
  <c r="C6" i="25"/>
  <c r="B6" i="25"/>
  <c r="D29" i="24"/>
  <c r="C26" i="24"/>
  <c r="B26" i="24"/>
  <c r="D21" i="24"/>
  <c r="D26" i="24" s="1"/>
  <c r="C17" i="24"/>
  <c r="B17" i="24"/>
  <c r="D10" i="24"/>
  <c r="D17" i="24" s="1"/>
  <c r="D6" i="24" s="1"/>
  <c r="C6" i="24"/>
  <c r="B6" i="24"/>
  <c r="D29" i="23"/>
  <c r="C26" i="23"/>
  <c r="B26" i="23"/>
  <c r="D21" i="23"/>
  <c r="D26" i="23" s="1"/>
  <c r="C17" i="23"/>
  <c r="B17" i="23"/>
  <c r="D10" i="23"/>
  <c r="D17" i="23" s="1"/>
  <c r="C6" i="23"/>
  <c r="B6" i="23"/>
  <c r="D29" i="22"/>
  <c r="C26" i="22"/>
  <c r="B26" i="22"/>
  <c r="D21" i="22"/>
  <c r="D26" i="22" s="1"/>
  <c r="C17" i="22"/>
  <c r="B17" i="22"/>
  <c r="D10" i="22"/>
  <c r="D17" i="22" s="1"/>
  <c r="B6" i="22"/>
  <c r="D29" i="21"/>
  <c r="C26" i="21"/>
  <c r="C6" i="21" s="1"/>
  <c r="B26" i="21"/>
  <c r="D21" i="21"/>
  <c r="D26" i="21" s="1"/>
  <c r="C17" i="21"/>
  <c r="B17" i="21"/>
  <c r="D10" i="21"/>
  <c r="D17" i="21" s="1"/>
  <c r="B6" i="21"/>
  <c r="D29" i="20"/>
  <c r="C26" i="20"/>
  <c r="B26" i="20"/>
  <c r="D21" i="20"/>
  <c r="D26" i="20" s="1"/>
  <c r="C17" i="20"/>
  <c r="B17" i="20"/>
  <c r="D10" i="20"/>
  <c r="D17" i="20" s="1"/>
  <c r="C6" i="20"/>
  <c r="B6" i="20"/>
  <c r="D29" i="19"/>
  <c r="C26" i="19"/>
  <c r="B26" i="19"/>
  <c r="D21" i="19"/>
  <c r="D26" i="19" s="1"/>
  <c r="C17" i="19"/>
  <c r="B17" i="19"/>
  <c r="D10" i="19"/>
  <c r="D17" i="19" s="1"/>
  <c r="C6" i="19"/>
  <c r="B6" i="19"/>
  <c r="D29" i="18"/>
  <c r="C26" i="18"/>
  <c r="B26" i="18"/>
  <c r="D21" i="18"/>
  <c r="D26" i="18" s="1"/>
  <c r="C17" i="18"/>
  <c r="B17" i="18"/>
  <c r="D10" i="18"/>
  <c r="D17" i="18" s="1"/>
  <c r="D6" i="18" s="1"/>
  <c r="C6" i="18"/>
  <c r="B6" i="18"/>
  <c r="N21" i="1"/>
  <c r="H4" i="1"/>
  <c r="H3" i="1"/>
  <c r="F21" i="1"/>
  <c r="D29" i="17"/>
  <c r="C26" i="17"/>
  <c r="B26" i="17"/>
  <c r="B6" i="17" s="1"/>
  <c r="D21" i="17"/>
  <c r="D26" i="17" s="1"/>
  <c r="C17" i="17"/>
  <c r="B17" i="17"/>
  <c r="D10" i="17"/>
  <c r="D17" i="17" s="1"/>
  <c r="C6" i="17"/>
  <c r="D29" i="16"/>
  <c r="C26" i="16"/>
  <c r="B26" i="16"/>
  <c r="D21" i="16"/>
  <c r="D26" i="16" s="1"/>
  <c r="C17" i="16"/>
  <c r="C6" i="16" s="1"/>
  <c r="B17" i="16"/>
  <c r="D10" i="16"/>
  <c r="D17" i="16" s="1"/>
  <c r="D6" i="16" s="1"/>
  <c r="B6" i="16"/>
  <c r="D29" i="15"/>
  <c r="C26" i="15"/>
  <c r="B26" i="15"/>
  <c r="D21" i="15"/>
  <c r="D26" i="15" s="1"/>
  <c r="C17" i="15"/>
  <c r="C6" i="15" s="1"/>
  <c r="B17" i="15"/>
  <c r="B6" i="15" s="1"/>
  <c r="D10" i="15"/>
  <c r="D17" i="15" s="1"/>
  <c r="D29" i="14"/>
  <c r="C26" i="14"/>
  <c r="B26" i="14"/>
  <c r="D21" i="14"/>
  <c r="D26" i="14" s="1"/>
  <c r="C17" i="14"/>
  <c r="C6" i="14" s="1"/>
  <c r="B17" i="14"/>
  <c r="D10" i="14"/>
  <c r="D17" i="14" s="1"/>
  <c r="D29" i="13"/>
  <c r="C26" i="13"/>
  <c r="B26" i="13"/>
  <c r="D21" i="13"/>
  <c r="D26" i="13" s="1"/>
  <c r="C17" i="13"/>
  <c r="C6" i="13" s="1"/>
  <c r="B17" i="13"/>
  <c r="B6" i="13" s="1"/>
  <c r="D10" i="13"/>
  <c r="D17" i="13" s="1"/>
  <c r="D29" i="12"/>
  <c r="C26" i="12"/>
  <c r="B26" i="12"/>
  <c r="D21" i="12"/>
  <c r="D26" i="12" s="1"/>
  <c r="C17" i="12"/>
  <c r="C6" i="12" s="1"/>
  <c r="B17" i="12"/>
  <c r="B6" i="12" s="1"/>
  <c r="D10" i="12"/>
  <c r="D17" i="12" s="1"/>
  <c r="D29" i="10"/>
  <c r="D26" i="10"/>
  <c r="C26" i="10"/>
  <c r="B26" i="10"/>
  <c r="D21" i="10"/>
  <c r="C17" i="10"/>
  <c r="C6" i="10" s="1"/>
  <c r="B17" i="10"/>
  <c r="B6" i="10" s="1"/>
  <c r="D10" i="10"/>
  <c r="D17" i="10" s="1"/>
  <c r="D6" i="40" l="1"/>
  <c r="D6" i="38"/>
  <c r="D6" i="37"/>
  <c r="D6" i="36"/>
  <c r="D6" i="35"/>
  <c r="D6" i="34"/>
  <c r="D6" i="33"/>
  <c r="D6" i="31"/>
  <c r="D6" i="30"/>
  <c r="D6" i="27"/>
  <c r="D6" i="26"/>
  <c r="D6" i="25"/>
  <c r="D6" i="23"/>
  <c r="D6" i="22"/>
  <c r="D6" i="21"/>
  <c r="D6" i="20"/>
  <c r="D6" i="19"/>
  <c r="D6" i="17"/>
  <c r="D6" i="15"/>
  <c r="D6" i="14"/>
  <c r="B6" i="14"/>
  <c r="D6" i="13"/>
  <c r="D6" i="12"/>
  <c r="D6" i="10"/>
  <c r="G11" i="1"/>
  <c r="H21" i="1" l="1"/>
  <c r="G21" i="1"/>
  <c r="C21" i="1"/>
  <c r="C22" i="1" l="1"/>
  <c r="L21" i="1"/>
</calcChain>
</file>

<file path=xl/sharedStrings.xml><?xml version="1.0" encoding="utf-8"?>
<sst xmlns="http://schemas.openxmlformats.org/spreadsheetml/2006/main" count="805" uniqueCount="81">
  <si>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</si>
  <si>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</si>
  <si>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</si>
  <si>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</si>
  <si>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</si>
  <si>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</si>
  <si>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</si>
  <si>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</si>
  <si>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</si>
  <si>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</si>
  <si>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</si>
  <si>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</si>
  <si>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</si>
  <si>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</si>
  <si>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</si>
  <si>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</si>
  <si>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</si>
  <si>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</si>
  <si>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</si>
  <si>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</si>
  <si>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6-31-23</t>
  </si>
  <si>
    <t>Estimated Amount Allocated for Projects</t>
  </si>
  <si>
    <t>Amount Remaining to be Spent on Projects</t>
  </si>
  <si>
    <t>Project/Program Description</t>
  </si>
  <si>
    <t>Premium Pay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</si>
  <si>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</si>
  <si>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</si>
  <si>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</si>
  <si>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</si>
  <si>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</si>
  <si>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</si>
  <si>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</si>
  <si>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</si>
  <si>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</si>
  <si>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</si>
  <si>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</si>
  <si>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</si>
  <si>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</si>
  <si>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</si>
  <si>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</si>
  <si>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</si>
  <si>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</si>
  <si>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</si>
  <si>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</si>
  <si>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</si>
  <si>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</si>
  <si>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Town of Portsmouth</t>
  </si>
  <si>
    <t>Kayla Marsden</t>
  </si>
  <si>
    <t>Support Portsmouth Business Campaign</t>
  </si>
  <si>
    <t>EMA: EOC Upgrade, Mobile CMD Post &amp; Trailer for Shelter Supplies &amp; Storage</t>
  </si>
  <si>
    <t>Turnpike Playground Renovation</t>
  </si>
  <si>
    <t>Desktops Replacement (Police, Fire, DPW) (ARPA Funded)</t>
  </si>
  <si>
    <t>Police Tasers</t>
  </si>
  <si>
    <t>Life Line Ambulance</t>
  </si>
  <si>
    <t>Dispatch Console</t>
  </si>
  <si>
    <t>Emergency Apparatuses</t>
  </si>
  <si>
    <t>Fire Bay Doors</t>
  </si>
  <si>
    <t>Hog Island Firefighting</t>
  </si>
  <si>
    <t>Fire Station Modifications (Female Quarters)</t>
  </si>
  <si>
    <t>PIVFD LUCAS Chest Compression System</t>
  </si>
  <si>
    <t>SCBA Cylinders (11 required)</t>
  </si>
  <si>
    <t>PIVFD Capital Needs</t>
  </si>
  <si>
    <t>Town Hall-Council Chambers A/V System Upgrade</t>
  </si>
  <si>
    <t>Broadband: planning work and enhancing GIS solutions</t>
  </si>
  <si>
    <t>Hathaway Elementary School Water Main Pipe</t>
  </si>
  <si>
    <t>PI Water System</t>
  </si>
  <si>
    <t>Fiber line (DPW to Fire building)</t>
  </si>
  <si>
    <t>Public Safety IT Servers</t>
  </si>
  <si>
    <t>Fire Records &amp; Dispatching Software and Equipment</t>
  </si>
  <si>
    <t>Old Stone Bridge and Teddy's Beach</t>
  </si>
  <si>
    <t xml:space="preserve">DPW Water main extension </t>
  </si>
  <si>
    <t>DPW 800Mhz Radios</t>
  </si>
  <si>
    <t>Island Park Storm Drain Repair</t>
  </si>
  <si>
    <t>Resilience Program</t>
  </si>
  <si>
    <t>PWFD Water Infrastructure (Sakonnet River Pipeline)</t>
  </si>
  <si>
    <t>Street Sweeper</t>
  </si>
  <si>
    <t>Jet Trailer</t>
  </si>
  <si>
    <t>Portsmouth Park Storm Drain and Catch Replacement</t>
  </si>
  <si>
    <t>Riverside Street Stormwater</t>
  </si>
  <si>
    <t>Cesspool Replacement Grant Program</t>
  </si>
  <si>
    <t>confirmed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</si>
</sst>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2" borderId="9" xfId="0" applyFill="1" applyBorder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8" xfId="0" applyNumberForma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topLeftCell="A9" zoomScale="70" zoomScaleNormal="70" workbookViewId="0">
      <selection activeCell="G13" sqref="G13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85546875" bestFit="1" customWidth="1"/>
    <col min="17" max="17" width="10.42578125" bestFit="1" customWidth="1"/>
  </cols>
  <sheetData>
    <row r="1" spans="2:19" x14ac:dyDescent="0.25">
      <c r="B1" t="s">
        <v>2</v>
      </c>
      <c r="C1" s="10" t="s">
        <v>46</v>
      </c>
      <c r="E1" s="12" t="s">
        <v>6</v>
      </c>
      <c r="G1" s="45" t="s">
        <v>17</v>
      </c>
      <c r="H1" s="46"/>
    </row>
    <row r="2" spans="2:19" x14ac:dyDescent="0.25">
      <c r="B2" t="s">
        <v>1</v>
      </c>
      <c r="C2" s="10" t="s">
        <v>47</v>
      </c>
      <c r="E2" s="9"/>
      <c r="F2" t="s">
        <v>7</v>
      </c>
      <c r="G2" s="7" t="s">
        <v>4</v>
      </c>
      <c r="H2" s="8" t="s">
        <v>5</v>
      </c>
    </row>
    <row r="3" spans="2:19" x14ac:dyDescent="0.25">
      <c r="B3" t="s">
        <v>19</v>
      </c>
      <c r="C3" s="22" t="s">
        <v>20</v>
      </c>
      <c r="G3" s="5" t="s">
        <v>39</v>
      </c>
      <c r="H3" s="11">
        <f>901510*2</f>
        <v>1803020</v>
      </c>
      <c r="I3" t="s">
        <v>80</v>
      </c>
    </row>
    <row r="4" spans="2:19" x14ac:dyDescent="0.25">
      <c r="B4" t="s">
        <v>3</v>
      </c>
      <c r="C4" s="44">
        <v>45356</v>
      </c>
      <c r="G4" s="5" t="s">
        <v>0</v>
      </c>
      <c r="H4" s="11">
        <f>1672974*2</f>
        <v>3345948</v>
      </c>
      <c r="I4" t="s">
        <v>80</v>
      </c>
    </row>
    <row r="5" spans="2:19" ht="15.75" thickBot="1" x14ac:dyDescent="0.3">
      <c r="G5" s="6" t="s">
        <v>40</v>
      </c>
      <c r="H5" s="35"/>
    </row>
    <row r="10" spans="2:19" ht="30.75" customHeight="1" x14ac:dyDescent="0.25"/>
    <row r="11" spans="2:19" ht="45.75" customHeight="1" x14ac:dyDescent="0.25">
      <c r="B11" s="12" t="s">
        <v>18</v>
      </c>
      <c r="C11" s="12"/>
      <c r="D11" s="12"/>
      <c r="E11" s="16"/>
      <c r="F11" s="12" t="s">
        <v>21</v>
      </c>
      <c r="G11" s="36" t="str">
        <f>"Amount Actually Spent on Projects from inception through Fiscal Year End:     "&amp;C3</f>
        <v>Amount Actually Spent on Projects from inception through Fiscal Year End:     6-31-23</v>
      </c>
      <c r="H11" s="36" t="s">
        <v>22</v>
      </c>
      <c r="I11" s="12"/>
      <c r="J11" s="1"/>
      <c r="O11" s="14"/>
    </row>
    <row r="12" spans="2:19" ht="45.75" customHeight="1" x14ac:dyDescent="0.25">
      <c r="B12" s="13" t="s">
        <v>8</v>
      </c>
      <c r="C12" s="13"/>
      <c r="D12" s="13"/>
      <c r="E12" s="13"/>
      <c r="F12" s="38">
        <f>'Desktop Replacements'!B6+'Police Tasers'!B6+'Life Line Ambulance'!B6+'Dispatch Console'!B6+'Emergency Apparatuses'!B6+'Fire Bay Doors'!B6+'Hog Island Firefighting'!B6+'Fire Station Modifications '!B6+'PIVFD LUCAS Chest Compression'!B6+'SCBA Cylinders (11 required)'!B6+'PIVFD Capital Needs'!B6</f>
        <v>2379210.23</v>
      </c>
      <c r="G12" s="38">
        <f>'Desktop Replacements'!C6+'Police Tasers'!C6+'Life Line Ambulance'!C6+'Dispatch Console'!C6+'Emergency Apparatuses'!C6+'Fire Bay Doors'!C6+'Hog Island Firefighting'!C6+'Fire Station Modifications '!C6+'PIVFD LUCAS Chest Compression'!C6+'SCBA Cylinders (11 required)'!C6+'PIVFD Capital Needs'!C6</f>
        <v>1979532.93</v>
      </c>
      <c r="H12" s="38">
        <f>F12-G12</f>
        <v>399677.30000000005</v>
      </c>
      <c r="O12" s="1"/>
      <c r="P12" s="1"/>
      <c r="Q12" s="1"/>
      <c r="R12" s="1"/>
      <c r="S12" s="1"/>
    </row>
    <row r="13" spans="2:19" ht="45.75" customHeight="1" x14ac:dyDescent="0.25">
      <c r="B13" s="47" t="s">
        <v>9</v>
      </c>
      <c r="C13" s="47"/>
      <c r="D13" s="47"/>
      <c r="E13" s="47"/>
      <c r="F13" s="38">
        <f>'Support Portsmouth Business Cam'!B6+EMA!B6+'Turnpike Playground Renovation'!B6</f>
        <v>96300</v>
      </c>
      <c r="G13" s="38">
        <f>'Support Portsmouth Business Cam'!C6+EMA!C6+'Turnpike Playground Renovation'!C6</f>
        <v>21535.279999999999</v>
      </c>
      <c r="H13" s="38">
        <f t="shared" ref="H13:H18" si="0">F13-G13</f>
        <v>74764.72</v>
      </c>
      <c r="J13" s="1"/>
      <c r="K13" s="1"/>
      <c r="O13" s="1"/>
      <c r="P13" s="1"/>
      <c r="Q13" s="1"/>
      <c r="R13" s="1"/>
      <c r="S13" s="1"/>
    </row>
    <row r="14" spans="2:19" ht="45.75" customHeight="1" x14ac:dyDescent="0.25">
      <c r="B14" s="13" t="s">
        <v>10</v>
      </c>
      <c r="C14" s="13"/>
      <c r="D14" s="13"/>
      <c r="E14" s="13"/>
      <c r="F14" s="38">
        <v>0</v>
      </c>
      <c r="G14" s="38">
        <v>0</v>
      </c>
      <c r="H14" s="38">
        <f t="shared" si="0"/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25">
      <c r="B15" s="13" t="s">
        <v>11</v>
      </c>
      <c r="C15" s="13"/>
      <c r="D15" s="13"/>
      <c r="E15" s="13"/>
      <c r="F15" s="38">
        <f>'Town Hall-Council Chambers A V '!B6+Broadband!B6+'School Water Main Pipe'!B6+'PI Water System'!B6+'Fiber Line'!B6+'Public Safety IT Servers'!B6+'Fire Records &amp; Dispatching'!B6+'Old Stone Bridge and Teddy''s Be'!B6+'DPW Water main extension '!B6+'DPW 800Mhz Radios'!B6+'Island Park Storm Drain Repair'!B6+'Resilience Program'!B6+'PWFD Water Infrastructure'!B6+'Street Sweeper'!B6+'Jet Trailer'!B6+'Storm Drain and Catch'!B6+'Riverside Street Stormwater'!B6+'Cesspool Replacement Grant Prog'!B6</f>
        <v>2672827.58</v>
      </c>
      <c r="G15" s="38">
        <f>'Town Hall-Council Chambers A V '!C6+Broadband!C6+'School Water Main Pipe'!C6+'PI Water System'!C6+'Fiber Line'!C6+'Public Safety IT Servers'!C6+'Fire Records &amp; Dispatching'!C6+'Old Stone Bridge and Teddy''s Be'!C6+'DPW Water main extension '!C6+'DPW 800Mhz Radios'!C6+'Island Park Storm Drain Repair'!C6+'Resilience Program'!C6+'PWFD Water Infrastructure'!C6+'Street Sweeper'!C6+'Jet Trailer'!C6+'Storm Drain and Catch'!C6+'Riverside Street Stormwater'!C6+'Cesspool Replacement Grant Prog'!C6</f>
        <v>765444.7</v>
      </c>
      <c r="H15" s="38">
        <f t="shared" si="0"/>
        <v>1907382.8800000001</v>
      </c>
      <c r="M15" s="1"/>
      <c r="N15" s="1"/>
      <c r="O15" s="1"/>
      <c r="P15" s="1"/>
      <c r="Q15" s="1"/>
      <c r="R15" s="1"/>
      <c r="S15" s="1"/>
    </row>
    <row r="16" spans="2:19" ht="45.75" customHeight="1" x14ac:dyDescent="0.25">
      <c r="B16" s="47" t="s">
        <v>12</v>
      </c>
      <c r="C16" s="47"/>
      <c r="D16" s="47"/>
      <c r="E16" s="47"/>
      <c r="F16" s="38">
        <v>0</v>
      </c>
      <c r="G16" s="38">
        <v>0</v>
      </c>
      <c r="H16" s="38">
        <f t="shared" si="0"/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25">
      <c r="B17" s="15" t="s">
        <v>13</v>
      </c>
      <c r="C17" s="15"/>
      <c r="D17" s="15"/>
      <c r="E17" s="15"/>
      <c r="F17" s="38">
        <v>0</v>
      </c>
      <c r="G17" s="38">
        <v>0</v>
      </c>
      <c r="H17" s="38">
        <f t="shared" si="0"/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25">
      <c r="B18" s="15" t="s">
        <v>14</v>
      </c>
      <c r="C18" s="15"/>
      <c r="D18" s="15"/>
      <c r="E18" s="15"/>
      <c r="F18" s="38">
        <v>0</v>
      </c>
      <c r="G18" s="38">
        <v>0</v>
      </c>
      <c r="H18" s="38">
        <f t="shared" si="0"/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25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25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.75" thickBot="1" x14ac:dyDescent="0.3">
      <c r="B21" s="17" t="s">
        <v>16</v>
      </c>
      <c r="C21" s="18">
        <f>SUM(H3:H5)</f>
        <v>5148968</v>
      </c>
      <c r="D21" s="19"/>
      <c r="E21" s="18"/>
      <c r="F21" s="19">
        <f>SUM(F12:F18)</f>
        <v>5148337.8100000005</v>
      </c>
      <c r="G21" s="19">
        <f t="shared" ref="G21:H21" si="1">SUM(G12:G18)</f>
        <v>2766512.91</v>
      </c>
      <c r="H21" s="19">
        <f t="shared" si="1"/>
        <v>2381824.9000000004</v>
      </c>
      <c r="I21" s="37"/>
      <c r="J21" s="18"/>
      <c r="K21" s="18"/>
      <c r="L21" s="18">
        <f>SUM(I12:I18)</f>
        <v>0</v>
      </c>
      <c r="M21" s="24"/>
      <c r="N21" s="21">
        <f>C21-J21</f>
        <v>5148968</v>
      </c>
    </row>
    <row r="22" spans="2:19" ht="15.75" thickTop="1" x14ac:dyDescent="0.25">
      <c r="B22" s="15" t="s">
        <v>38</v>
      </c>
      <c r="C22" s="4">
        <f>C21-F21</f>
        <v>630.18999999947846</v>
      </c>
      <c r="H22" s="2"/>
    </row>
    <row r="23" spans="2:19" x14ac:dyDescent="0.25">
      <c r="B23" s="1"/>
      <c r="H23" s="3"/>
    </row>
    <row r="24" spans="2:19" x14ac:dyDescent="0.25">
      <c r="I24" s="4"/>
    </row>
    <row r="25" spans="2:19" x14ac:dyDescent="0.25">
      <c r="I25" s="4"/>
    </row>
    <row r="26" spans="2:19" x14ac:dyDescent="0.25">
      <c r="I26" s="4"/>
    </row>
    <row r="27" spans="2:19" x14ac:dyDescent="0.25">
      <c r="I27" s="4"/>
    </row>
    <row r="28" spans="2:19" x14ac:dyDescent="0.25">
      <c r="I28" s="4"/>
    </row>
    <row r="29" spans="2:19" x14ac:dyDescent="0.25">
      <c r="I29" s="4"/>
    </row>
    <row r="30" spans="2:19" x14ac:dyDescent="0.25">
      <c r="I30" s="4"/>
    </row>
    <row r="31" spans="2:19" x14ac:dyDescent="0.25">
      <c r="I31" s="4"/>
    </row>
    <row r="32" spans="2:1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  <row r="39" spans="9:9" x14ac:dyDescent="0.25">
      <c r="I39" s="4"/>
    </row>
    <row r="40" spans="9:9" x14ac:dyDescent="0.25">
      <c r="I40" s="4"/>
    </row>
    <row r="41" spans="9:9" x14ac:dyDescent="0.25">
      <c r="I41" s="4"/>
    </row>
    <row r="42" spans="9:9" x14ac:dyDescent="0.25">
      <c r="I42" s="4"/>
    </row>
    <row r="43" spans="9:9" x14ac:dyDescent="0.25">
      <c r="I43" s="4"/>
    </row>
    <row r="44" spans="9:9" x14ac:dyDescent="0.25">
      <c r="I44" s="4"/>
    </row>
    <row r="45" spans="9:9" x14ac:dyDescent="0.25">
      <c r="I45" s="4"/>
    </row>
    <row r="46" spans="9:9" x14ac:dyDescent="0.25">
      <c r="I46" s="4"/>
    </row>
    <row r="47" spans="9:9" x14ac:dyDescent="0.25">
      <c r="I47" s="4"/>
    </row>
    <row r="48" spans="9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3E7FC-C0C0-4D57-9AB8-D63A8CB43589}">
  <sheetPr>
    <tabColor theme="6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8</v>
      </c>
    </row>
    <row r="3" spans="1:13" x14ac:dyDescent="0.25">
      <c r="A3" t="s">
        <v>23</v>
      </c>
      <c r="B3" t="s">
        <v>55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1500000</v>
      </c>
      <c r="C6" s="34">
        <f>SUM(C17,C26,C29)</f>
        <v>1500000</v>
      </c>
      <c r="D6" s="34">
        <f>SUM(D17,D26,D29)</f>
        <v>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1500000</v>
      </c>
      <c r="C29" s="33">
        <v>1500000</v>
      </c>
      <c r="D29" s="33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5E89009-4ACC-4EBF-88EC-A323CF69E7C0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BB3E5-DA1A-4A0C-9798-DDC2B39D3C4B}">
  <sheetPr>
    <tabColor theme="0" tint="-0.34998626667073579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8</v>
      </c>
    </row>
    <row r="3" spans="1:13" x14ac:dyDescent="0.25">
      <c r="A3" t="s">
        <v>23</v>
      </c>
      <c r="B3" t="s">
        <v>56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60655</v>
      </c>
      <c r="C6" s="34">
        <f>SUM(C17,C26,C29)</f>
        <v>27437</v>
      </c>
      <c r="D6" s="34">
        <f>SUM(D17,D26,D29)</f>
        <v>33218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60655</v>
      </c>
      <c r="C29" s="33">
        <v>27437</v>
      </c>
      <c r="D29" s="33">
        <f>B29-C29</f>
        <v>33218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30C29DD-34BD-4026-BB79-D8B8EDA0DB9F}">
          <x14:formula1>
            <xm:f>List!$A$2:$A$8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6EB74-872F-464A-ABD4-3755DFC56D5A}">
  <sheetPr>
    <tabColor theme="6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8</v>
      </c>
    </row>
    <row r="3" spans="1:13" x14ac:dyDescent="0.25">
      <c r="A3" t="s">
        <v>23</v>
      </c>
      <c r="B3" t="s">
        <v>57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23252</v>
      </c>
      <c r="C6" s="34">
        <f>SUM(C17,C26,C29)</f>
        <v>23252</v>
      </c>
      <c r="D6" s="34">
        <f>SUM(D17,D26,D29)</f>
        <v>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23252</v>
      </c>
      <c r="C29" s="33">
        <v>23252</v>
      </c>
      <c r="D29" s="33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BD46553-62BD-479B-91D9-A495989D3943}">
          <x14:formula1>
            <xm:f>List!$A$2:$A$8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EF073-4FDC-46B1-938A-2652B25AD813}">
  <sheetPr>
    <tabColor theme="6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8</v>
      </c>
    </row>
    <row r="3" spans="1:13" x14ac:dyDescent="0.25">
      <c r="A3" t="s">
        <v>23</v>
      </c>
      <c r="B3" t="s">
        <v>58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115000</v>
      </c>
      <c r="C6" s="34">
        <f>SUM(C17,C26,C29)</f>
        <v>0</v>
      </c>
      <c r="D6" s="34">
        <f>SUM(D17,D26,D29)</f>
        <v>115000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115000</v>
      </c>
      <c r="C29" s="33">
        <v>0</v>
      </c>
      <c r="D29" s="33">
        <f>B29-C29</f>
        <v>115000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D599DE-52A6-4993-8475-93DBF71A8AEC}">
          <x14:formula1>
            <xm:f>List!$A$2:$A$8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7C26D-DD4A-40AA-ACCA-CB166747E45A}">
  <sheetPr>
    <tabColor theme="6"/>
  </sheetPr>
  <dimension ref="A2:M29"/>
  <sheetViews>
    <sheetView workbookViewId="0">
      <selection activeCell="C7" sqref="C7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8</v>
      </c>
    </row>
    <row r="3" spans="1:13" x14ac:dyDescent="0.25">
      <c r="A3" t="s">
        <v>23</v>
      </c>
      <c r="B3" t="s">
        <v>59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13608.23</v>
      </c>
      <c r="C6" s="34">
        <v>13608.23</v>
      </c>
      <c r="D6" s="34">
        <f>SUM(D17,D26,D29)</f>
        <v>13608.23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13608.23</v>
      </c>
      <c r="C29" s="33">
        <v>0</v>
      </c>
      <c r="D29" s="33">
        <f>B29-C29</f>
        <v>13608.23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6A1BC5F-7F74-44C0-B3D4-26012161EC27}">
          <x14:formula1>
            <xm:f>List!$A$2:$A$8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45049-27BD-4DCE-A515-391C5603CF7F}">
  <sheetPr>
    <tabColor theme="6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8</v>
      </c>
    </row>
    <row r="3" spans="1:13" x14ac:dyDescent="0.25">
      <c r="A3" t="s">
        <v>23</v>
      </c>
      <c r="B3" t="s">
        <v>60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16995</v>
      </c>
      <c r="C6" s="34">
        <f>SUM(C17,C26,C29)</f>
        <v>16775</v>
      </c>
      <c r="D6" s="34">
        <f>SUM(D17,D26,D29)</f>
        <v>220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16995</v>
      </c>
      <c r="C29" s="33">
        <v>16775</v>
      </c>
      <c r="D29" s="33">
        <f>B29-C29</f>
        <v>220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EBE3A98-FF2E-4A40-A669-AF30E6D538A1}">
          <x14:formula1>
            <xm:f>List!$A$2:$A$8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C441B-A1B8-43BA-8478-CA01BA97B4A5}">
  <sheetPr>
    <tabColor theme="6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8</v>
      </c>
    </row>
    <row r="3" spans="1:13" x14ac:dyDescent="0.25">
      <c r="A3" t="s">
        <v>23</v>
      </c>
      <c r="B3" t="s">
        <v>61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35000</v>
      </c>
      <c r="C6" s="34">
        <f>SUM(C17,C26,C29)</f>
        <v>11572.11</v>
      </c>
      <c r="D6" s="34">
        <f>SUM(D17,D26,D29)</f>
        <v>23427.89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35000</v>
      </c>
      <c r="C29" s="33">
        <v>11572.11</v>
      </c>
      <c r="D29" s="33">
        <f>B29-C29</f>
        <v>23427.89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D69F8C-E35F-4F78-AC68-EEDC38EB5F0B}">
          <x14:formula1>
            <xm:f>List!$A$2:$A$8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99641-DA07-4112-B934-42DA4790DBA7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62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102867.54</v>
      </c>
      <c r="C6" s="34">
        <f>SUM(C17,C26,C29)</f>
        <v>100896.42</v>
      </c>
      <c r="D6" s="34">
        <f>SUM(D17,D26,D29)</f>
        <v>1971.1199999999953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102867.54</v>
      </c>
      <c r="C29" s="33">
        <v>100896.42</v>
      </c>
      <c r="D29" s="33">
        <f>B29-C29</f>
        <v>1971.1199999999953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46CDDFC-6590-4665-B113-5D60BEF73BD7}">
          <x14:formula1>
            <xm:f>List!$A$2:$A$8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7A0A5-D1A4-4B55-9AFF-6BEB8D1F32F3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63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50000</v>
      </c>
      <c r="C6" s="34">
        <f>SUM(C17,C26,C29)</f>
        <v>0</v>
      </c>
      <c r="D6" s="34">
        <f>SUM(D17,D26,D29)</f>
        <v>50000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50000</v>
      </c>
      <c r="C29" s="33">
        <v>0</v>
      </c>
      <c r="D29" s="33">
        <f>B29-C29</f>
        <v>50000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815688-9718-4536-A766-7410E1600F45}">
          <x14:formula1>
            <xm:f>List!$A$2:$A$8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0D053-E039-48EF-A1A4-33C12EF36064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64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20000</v>
      </c>
      <c r="C6" s="34">
        <f>SUM(C17,C26,C29)</f>
        <v>16125</v>
      </c>
      <c r="D6" s="34">
        <f>SUM(D17,D26,D29)</f>
        <v>3875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20000</v>
      </c>
      <c r="C29" s="33">
        <v>16125</v>
      </c>
      <c r="D29" s="33">
        <f>B29-C29</f>
        <v>3875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EF85C46-0BC9-4D04-B884-69ADF1F1CD6A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P27" sqref="P27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3849C-E24F-4EF8-A3EB-C13BAF8CB534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65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300000</v>
      </c>
      <c r="C6" s="34">
        <f>SUM(C17,C26,C29)</f>
        <v>32819.56</v>
      </c>
      <c r="D6" s="34">
        <f>SUM(D17,D26,D29)</f>
        <v>267180.44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300000</v>
      </c>
      <c r="C29" s="33">
        <v>32819.56</v>
      </c>
      <c r="D29" s="33">
        <f>B29-C29</f>
        <v>267180.44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4BC678B-CBFA-4DC6-AE3B-91435000CDFE}">
          <x14:formula1>
            <xm:f>List!$A$2:$A$8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69D01-DB8F-4538-9C69-759D27F7DA1C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66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20000</v>
      </c>
      <c r="C6" s="34">
        <f>SUM(C17,C26,C29)</f>
        <v>20711.88</v>
      </c>
      <c r="D6" s="34">
        <f>SUM(D17,D26,D29)</f>
        <v>-711.88000000000102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20000</v>
      </c>
      <c r="C29" s="33">
        <v>20711.88</v>
      </c>
      <c r="D29" s="33">
        <f>B29-C29</f>
        <v>-711.88000000000102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6AA051-F19C-4AB2-A8FA-8398754376C1}">
          <x14:formula1>
            <xm:f>List!$A$2:$A$8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770DC-CEAE-4984-80AA-3FC004D45ABF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67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20000</v>
      </c>
      <c r="C6" s="34">
        <f>SUM(C17,C26,C29)</f>
        <v>19999</v>
      </c>
      <c r="D6" s="34">
        <f>SUM(D17,D26,D29)</f>
        <v>1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20000</v>
      </c>
      <c r="C29" s="33">
        <v>19999</v>
      </c>
      <c r="D29" s="33">
        <f>B29-C29</f>
        <v>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2218B98-2423-4F3A-8BDE-2763CB6D72F3}">
          <x14:formula1>
            <xm:f>List!$A$2:$A$8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1B6A-A6BD-43FE-8549-DEA24F811DA9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68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77000</v>
      </c>
      <c r="C6" s="34">
        <f>SUM(C17,C26,C29)</f>
        <v>46874</v>
      </c>
      <c r="D6" s="34">
        <f>SUM(D17,D26,D29)</f>
        <v>30126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77000</v>
      </c>
      <c r="C29" s="33">
        <v>46874</v>
      </c>
      <c r="D29" s="33">
        <f>B29-C29</f>
        <v>30126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5CE7B1-5F7D-4B57-BDCC-C3B910255F58}">
          <x14:formula1>
            <xm:f>List!$A$2:$A$8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BFC3-403E-4400-9D92-A6E694006777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69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82050</v>
      </c>
      <c r="C6" s="34">
        <f>SUM(C17,C26,C29)</f>
        <v>3750</v>
      </c>
      <c r="D6" s="34">
        <f>SUM(D17,D26,D29)</f>
        <v>78300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82050</v>
      </c>
      <c r="C29" s="33">
        <v>3750</v>
      </c>
      <c r="D29" s="33">
        <f>B29-C29</f>
        <v>78300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8665AF-7CAB-4ADA-96DD-336E93A4C837}">
          <x14:formula1>
            <xm:f>List!$A$2:$A$8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FD20D-B0B0-4DE6-B0DF-C3551861D2E5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70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61190.93</v>
      </c>
      <c r="C6" s="34">
        <f>SUM(C17,C26,C29)</f>
        <v>61924.18</v>
      </c>
      <c r="D6" s="34">
        <f>SUM(D17,D26,D29)</f>
        <v>-733.25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61190.93</v>
      </c>
      <c r="C29" s="33">
        <v>61924.18</v>
      </c>
      <c r="D29" s="33">
        <f>B29-C29</f>
        <v>-733.25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FCADF2-3A5A-497D-B4D2-D92B16B06651}">
          <x14:formula1>
            <xm:f>List!$A$2:$A$8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2733-8798-4EEC-B53C-4ED9C4938AA2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71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142316.60999999999</v>
      </c>
      <c r="C6" s="34">
        <f>SUM(C17,C26,C29)</f>
        <v>142694.66</v>
      </c>
      <c r="D6" s="34">
        <f>SUM(D17,D26,D29)</f>
        <v>-378.05000000001746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142316.60999999999</v>
      </c>
      <c r="C29" s="33">
        <v>142694.66</v>
      </c>
      <c r="D29" s="33">
        <f>B29-C29</f>
        <v>-378.05000000001746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30D30C2-9229-4A4A-A212-283885305C79}">
          <x14:formula1>
            <xm:f>List!$A$2:$A$8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BE965-7B56-4271-ABE5-9293193AFB27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72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90300</v>
      </c>
      <c r="C6" s="34">
        <f>SUM(C17,C26,C29)</f>
        <v>0</v>
      </c>
      <c r="D6" s="34">
        <f>SUM(D17,D26,D29)</f>
        <v>90300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90300</v>
      </c>
      <c r="C29" s="33">
        <v>0</v>
      </c>
      <c r="D29" s="33">
        <f>B29-C29</f>
        <v>90300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498FC94-850D-400B-9C6A-FF7443F0A804}">
          <x14:formula1>
            <xm:f>List!$A$2:$A$8</xm:f>
          </x14:formula1>
          <xm:sqref>B2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EE6B1-6324-4618-BFC7-2DE8C7ACC4F4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73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40000</v>
      </c>
      <c r="C6" s="34">
        <f>SUM(C17,C26,C29)</f>
        <v>0</v>
      </c>
      <c r="D6" s="34">
        <f>SUM(D17,D26,D29)</f>
        <v>40000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40000</v>
      </c>
      <c r="C29" s="33">
        <v>0</v>
      </c>
      <c r="D29" s="33">
        <f>B29-C29</f>
        <v>40000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192C6B4-69FE-4A9F-935C-0AA822684B8E}">
          <x14:formula1>
            <xm:f>List!$A$2:$A$8</xm:f>
          </x14:formula1>
          <xm:sqref>B2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D465C-99B5-4B9E-8AB6-8992892FE7EF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74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383812.5</v>
      </c>
      <c r="C6" s="34">
        <f>SUM(C17,C26,C29)</f>
        <v>0</v>
      </c>
      <c r="D6" s="34">
        <f>SUM(D17,D26,D29)</f>
        <v>383812.5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383812.5</v>
      </c>
      <c r="C29" s="33">
        <v>0</v>
      </c>
      <c r="D29" s="33">
        <f>B29-C29</f>
        <v>383812.5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5A55F6-B90D-43CE-B12D-FC2AC5C9D61E}">
          <x14:formula1>
            <xm:f>List!$A$2:$A$8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sheetPr>
    <tabColor theme="7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9</v>
      </c>
    </row>
    <row r="3" spans="1:13" x14ac:dyDescent="0.25">
      <c r="A3" t="s">
        <v>23</v>
      </c>
      <c r="B3" t="s">
        <v>48</v>
      </c>
    </row>
    <row r="5" spans="1:13" x14ac:dyDescent="0.25">
      <c r="A5" s="41"/>
      <c r="B5" s="41" t="s">
        <v>25</v>
      </c>
      <c r="C5" s="41" t="s">
        <v>26</v>
      </c>
      <c r="D5" s="41" t="s">
        <v>41</v>
      </c>
    </row>
    <row r="6" spans="1:13" x14ac:dyDescent="0.25">
      <c r="A6" s="28" t="s">
        <v>35</v>
      </c>
      <c r="B6" s="34">
        <f>SUM(B17,B26,B29)</f>
        <v>50000</v>
      </c>
      <c r="C6" s="34">
        <f>SUM(C17,C26,C29)</f>
        <v>0</v>
      </c>
      <c r="D6" s="34">
        <f>SUM(D17,D26,D29)</f>
        <v>50000</v>
      </c>
    </row>
    <row r="8" spans="1:13" x14ac:dyDescent="0.25">
      <c r="A8" s="39" t="s">
        <v>42</v>
      </c>
      <c r="B8" s="40" t="s">
        <v>29</v>
      </c>
      <c r="C8" s="40" t="s">
        <v>30</v>
      </c>
      <c r="D8" s="40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44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42" t="s">
        <v>43</v>
      </c>
      <c r="B19" s="42" t="s">
        <v>25</v>
      </c>
      <c r="C19" s="42" t="s">
        <v>26</v>
      </c>
      <c r="D19" s="42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/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45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43"/>
      <c r="B28" s="43" t="s">
        <v>25</v>
      </c>
      <c r="C28" s="43" t="s">
        <v>26</v>
      </c>
      <c r="D28" s="43" t="s">
        <v>31</v>
      </c>
    </row>
    <row r="29" spans="1:13" x14ac:dyDescent="0.25">
      <c r="A29" s="27" t="s">
        <v>28</v>
      </c>
      <c r="B29" s="33">
        <v>50000</v>
      </c>
      <c r="C29" s="33">
        <v>0</v>
      </c>
      <c r="D29" s="33">
        <f>B29-C29</f>
        <v>50000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5F7F5-4116-4B24-8DF2-2D402F34AC26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75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248055</v>
      </c>
      <c r="C6" s="34">
        <f>SUM(C17,C26,C29)</f>
        <v>248055</v>
      </c>
      <c r="D6" s="34">
        <f>SUM(D17,D26,D29)</f>
        <v>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248055</v>
      </c>
      <c r="C29" s="33">
        <v>248055</v>
      </c>
      <c r="D29" s="33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F67C93-9467-4CAE-A2DC-C5DEAAE56FCD}">
          <x14:formula1>
            <xm:f>List!$A$2:$A$8</xm:f>
          </x14:formula1>
          <xm:sqref>B2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6CC98-37E7-499C-9447-A05857F93CAB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76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65535</v>
      </c>
      <c r="C6" s="34">
        <f>SUM(C17,C26,C29)</f>
        <v>65535</v>
      </c>
      <c r="D6" s="34">
        <f>SUM(D17,D26,D29)</f>
        <v>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65535</v>
      </c>
      <c r="C29" s="33">
        <v>65535</v>
      </c>
      <c r="D29" s="33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D33270C-8510-4119-AAB6-7E50F30C5E5B}">
          <x14:formula1>
            <xm:f>List!$A$2:$A$8</xm:f>
          </x14:formula1>
          <xm:sqref>B2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6BDDF-8255-4499-8955-805155BCDD63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77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450000</v>
      </c>
      <c r="C6" s="34">
        <f>SUM(C17,C26,C29)</f>
        <v>0</v>
      </c>
      <c r="D6" s="34">
        <f>SUM(D17,D26,D29)</f>
        <v>450000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450000</v>
      </c>
      <c r="C29" s="33">
        <v>0</v>
      </c>
      <c r="D29" s="33">
        <f>B29-C29</f>
        <v>450000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496629-C9F8-499C-8241-3CEE901EC7B0}">
          <x14:formula1>
            <xm:f>List!$A$2:$A$8</xm:f>
          </x14:formula1>
          <xm:sqref>B2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6C40C-3480-403B-B38C-B9D12309D36A}">
  <dimension ref="A2:M29"/>
  <sheetViews>
    <sheetView workbookViewId="0">
      <selection activeCell="E33" sqref="E3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78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19700</v>
      </c>
      <c r="C6" s="34">
        <f>SUM(C17,C26,C29)</f>
        <v>0</v>
      </c>
      <c r="D6" s="34">
        <f>SUM(D17,D26,D29)</f>
        <v>19700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19700</v>
      </c>
      <c r="C29" s="33">
        <v>0</v>
      </c>
      <c r="D29" s="33">
        <f>B29-C29</f>
        <v>19700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8CFF997-A77D-418C-AE5A-1559F40E2AB6}">
          <x14:formula1>
            <xm:f>List!$A$2:$A$8</xm:f>
          </x14:formula1>
          <xm:sqref>B2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95EEA-FB55-4FFA-A7DE-8BA1709B2AB8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11</v>
      </c>
    </row>
    <row r="3" spans="1:13" x14ac:dyDescent="0.25">
      <c r="A3" t="s">
        <v>23</v>
      </c>
      <c r="B3" t="s">
        <v>79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500000</v>
      </c>
      <c r="C6" s="34">
        <f>SUM(C17,C26,C29)</f>
        <v>6060</v>
      </c>
      <c r="D6" s="34">
        <f>SUM(D17,D26,D29)</f>
        <v>493940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500000</v>
      </c>
      <c r="C29" s="33">
        <v>6060</v>
      </c>
      <c r="D29" s="33">
        <f>B29-C29</f>
        <v>493940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5B27948-0A7D-4FEB-B51E-AAB62E905995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sheetPr>
    <tabColor theme="7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9</v>
      </c>
    </row>
    <row r="3" spans="1:13" x14ac:dyDescent="0.25">
      <c r="A3" t="s">
        <v>23</v>
      </c>
      <c r="B3" t="s">
        <v>49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26300</v>
      </c>
      <c r="C6" s="34">
        <f>SUM(C17,C26,C29)</f>
        <v>1535.28</v>
      </c>
      <c r="D6" s="34">
        <f>SUM(D17,D26,D29)</f>
        <v>24764.720000000001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26300</v>
      </c>
      <c r="C29" s="33">
        <v>1535.28</v>
      </c>
      <c r="D29" s="33">
        <f>B29-C29</f>
        <v>24764.720000000001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sheetPr>
    <tabColor theme="7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9</v>
      </c>
    </row>
    <row r="3" spans="1:13" x14ac:dyDescent="0.25">
      <c r="A3" t="s">
        <v>23</v>
      </c>
      <c r="B3" t="s">
        <v>50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20000</v>
      </c>
      <c r="C6" s="34">
        <f>SUM(C17,C26,C29)</f>
        <v>20000</v>
      </c>
      <c r="D6" s="34">
        <f>SUM(D17,D26,D29)</f>
        <v>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20000</v>
      </c>
      <c r="C29" s="33">
        <v>20000</v>
      </c>
      <c r="D29" s="33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sheetPr>
    <tabColor theme="6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8</v>
      </c>
    </row>
    <row r="3" spans="1:13" x14ac:dyDescent="0.25">
      <c r="A3" t="s">
        <v>23</v>
      </c>
      <c r="B3" t="s">
        <v>51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14000</v>
      </c>
      <c r="C6" s="34">
        <f>SUM(C17,C26,C29)</f>
        <v>18763.62</v>
      </c>
      <c r="D6" s="34">
        <f>SUM(D17,D26,D29)</f>
        <v>-4763.619999999999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14000</v>
      </c>
      <c r="C29" s="33">
        <v>18763.62</v>
      </c>
      <c r="D29" s="33">
        <f>B29-C29</f>
        <v>-4763.619999999999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sheetPr>
    <tabColor theme="6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8</v>
      </c>
    </row>
    <row r="3" spans="1:13" x14ac:dyDescent="0.25">
      <c r="A3" t="s">
        <v>23</v>
      </c>
      <c r="B3" t="s">
        <v>52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25700</v>
      </c>
      <c r="C6" s="34">
        <f>SUM(C17,C26,C29)</f>
        <v>29924.97</v>
      </c>
      <c r="D6" s="34">
        <f>SUM(D17,D26,D29)</f>
        <v>-4224.9700000000012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25700</v>
      </c>
      <c r="C29" s="33">
        <v>29924.97</v>
      </c>
      <c r="D29" s="33">
        <f>B29-C29</f>
        <v>-4224.9700000000012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sheetPr>
    <tabColor theme="0" tint="-0.34998626667073579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8</v>
      </c>
    </row>
    <row r="3" spans="1:13" x14ac:dyDescent="0.25">
      <c r="A3" t="s">
        <v>23</v>
      </c>
      <c r="B3" t="s">
        <v>53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320000</v>
      </c>
      <c r="C6" s="34">
        <f>SUM(C17,C26,C29)</f>
        <v>320000</v>
      </c>
      <c r="D6" s="34">
        <f>SUM(D17,D26,D29)</f>
        <v>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320000</v>
      </c>
      <c r="C29" s="33">
        <v>320000</v>
      </c>
      <c r="D29" s="33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sheetPr>
    <tabColor theme="6"/>
  </sheetPr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3" t="s">
        <v>8</v>
      </c>
    </row>
    <row r="3" spans="1:13" x14ac:dyDescent="0.25">
      <c r="A3" t="s">
        <v>23</v>
      </c>
      <c r="B3" t="s">
        <v>54</v>
      </c>
    </row>
    <row r="5" spans="1:13" x14ac:dyDescent="0.25">
      <c r="A5" s="28"/>
      <c r="B5" s="28" t="s">
        <v>25</v>
      </c>
      <c r="C5" s="28" t="s">
        <v>26</v>
      </c>
      <c r="D5" s="28" t="s">
        <v>34</v>
      </c>
    </row>
    <row r="6" spans="1:13" x14ac:dyDescent="0.25">
      <c r="A6" s="28" t="s">
        <v>35</v>
      </c>
      <c r="B6" s="34">
        <f>SUM(B17,B26,B29)</f>
        <v>255000</v>
      </c>
      <c r="C6" s="34">
        <f>SUM(C17,C26,C29)</f>
        <v>18200</v>
      </c>
      <c r="D6" s="34">
        <f>SUM(D17,D26,D29)</f>
        <v>236800</v>
      </c>
    </row>
    <row r="8" spans="1:13" x14ac:dyDescent="0.25">
      <c r="A8" s="25"/>
      <c r="B8" s="25" t="s">
        <v>29</v>
      </c>
      <c r="C8" s="25" t="s">
        <v>30</v>
      </c>
      <c r="D8" s="25" t="s">
        <v>31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37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32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25</v>
      </c>
      <c r="C19" s="26" t="s">
        <v>26</v>
      </c>
      <c r="D19" s="26" t="s">
        <v>31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33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25</v>
      </c>
      <c r="C28" s="27" t="s">
        <v>26</v>
      </c>
      <c r="D28" s="27" t="s">
        <v>31</v>
      </c>
    </row>
    <row r="29" spans="1:13" x14ac:dyDescent="0.25">
      <c r="A29" s="27" t="s">
        <v>28</v>
      </c>
      <c r="B29" s="33">
        <v>255000</v>
      </c>
      <c r="C29" s="33">
        <v>18200</v>
      </c>
      <c r="D29" s="33">
        <f>B29-C29</f>
        <v>236800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1</vt:i4>
      </vt:variant>
    </vt:vector>
  </HeadingPairs>
  <TitlesOfParts>
    <vt:vector size="35" baseType="lpstr">
      <vt:lpstr>SB767 Summary</vt:lpstr>
      <vt:lpstr>List</vt:lpstr>
      <vt:lpstr>Support Portsmouth Business Cam</vt:lpstr>
      <vt:lpstr>EMA</vt:lpstr>
      <vt:lpstr>Turnpike Playground Renovation</vt:lpstr>
      <vt:lpstr>Desktop Replacements</vt:lpstr>
      <vt:lpstr>Police Tasers</vt:lpstr>
      <vt:lpstr>Life Line Ambulance</vt:lpstr>
      <vt:lpstr>Dispatch Console</vt:lpstr>
      <vt:lpstr>Emergency Apparatuses</vt:lpstr>
      <vt:lpstr>Fire Bay Doors</vt:lpstr>
      <vt:lpstr>Hog Island Firefighting</vt:lpstr>
      <vt:lpstr>Fire Station Modifications </vt:lpstr>
      <vt:lpstr>PIVFD LUCAS Chest Compression</vt:lpstr>
      <vt:lpstr>SCBA Cylinders (11 required)</vt:lpstr>
      <vt:lpstr>PIVFD Capital Needs</vt:lpstr>
      <vt:lpstr>Town Hall-Council Chambers A V </vt:lpstr>
      <vt:lpstr>Broadband</vt:lpstr>
      <vt:lpstr>School Water Main Pipe</vt:lpstr>
      <vt:lpstr>PI Water System</vt:lpstr>
      <vt:lpstr>Fiber Line</vt:lpstr>
      <vt:lpstr>Public Safety IT Servers</vt:lpstr>
      <vt:lpstr>Fire Records &amp; Dispatching</vt:lpstr>
      <vt:lpstr>Old Stone Bridge and Teddy's Be</vt:lpstr>
      <vt:lpstr>DPW Water main extension </vt:lpstr>
      <vt:lpstr>DPW 800Mhz Radios</vt:lpstr>
      <vt:lpstr>Island Park Storm Drain Repair</vt:lpstr>
      <vt:lpstr>Resilience Program</vt:lpstr>
      <vt:lpstr>PWFD Water Infrastructure</vt:lpstr>
      <vt:lpstr>Street Sweeper</vt:lpstr>
      <vt:lpstr>Jet Trailer</vt:lpstr>
      <vt:lpstr>Storm Drain and Catch</vt:lpstr>
      <vt:lpstr>Riverside Street Stormwater</vt:lpstr>
      <vt:lpstr>Cesspool Replacement Grant Prog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Kelliher, Keith (DOR)</cp:lastModifiedBy>
  <cp:lastPrinted>2024-01-16T18:22:12Z</cp:lastPrinted>
  <dcterms:created xsi:type="dcterms:W3CDTF">2023-09-15T17:56:40Z</dcterms:created>
  <dcterms:modified xsi:type="dcterms:W3CDTF">2024-03-06T16:00:06Z</dcterms:modified>
</cp:coreProperties>
</file>