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Central Falls 041624\FY2023\FY23 Excel Workbook\"/>
    </mc:Choice>
  </mc:AlternateContent>
  <xr:revisionPtr revIDLastSave="0" documentId="13_ncr:1_{DC5D8650-E2D0-4616-A2F8-8C6A0B0B9E91}" xr6:coauthVersionLast="47" xr6:coauthVersionMax="47" xr10:uidLastSave="{00000000-0000-0000-0000-000000000000}"/>
  <bookViews>
    <workbookView xWindow="-120" yWindow="-120" windowWidth="22980" windowHeight="11355" tabRatio="830" xr2:uid="{DB98E9AB-6B23-4364-911B-9AA76E58EE7D}"/>
  </bookViews>
  <sheets>
    <sheet name="SB767 Summary" sheetId="1" r:id="rId1"/>
    <sheet name="Municipal Capital" sheetId="10" r:id="rId2"/>
    <sheet name="Business Development" sheetId="12" r:id="rId3"/>
    <sheet name="Affordable Housing" sheetId="13" r:id="rId4"/>
    <sheet name="Community Health Center" sheetId="18" r:id="rId5"/>
    <sheet name="Municipal Support" sheetId="19" r:id="rId6"/>
    <sheet name="List" sheetId="11" r:id="rId7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2" l="1"/>
  <c r="G28" i="1"/>
  <c r="G29" i="1" s="1"/>
  <c r="D28" i="18"/>
  <c r="B6" i="18"/>
  <c r="C6" i="18"/>
  <c r="D9" i="13"/>
  <c r="C37" i="19"/>
  <c r="D37" i="19"/>
  <c r="B37" i="19"/>
  <c r="C39" i="10" l="1"/>
  <c r="C6" i="10" s="1"/>
  <c r="D39" i="10"/>
  <c r="B39" i="10"/>
  <c r="B6" i="10" s="1"/>
  <c r="D6" i="10"/>
  <c r="C30" i="10" l="1"/>
  <c r="B30" i="10"/>
  <c r="D31" i="10"/>
  <c r="D32" i="10"/>
  <c r="C28" i="18"/>
  <c r="D26" i="10" l="1"/>
  <c r="D25" i="10"/>
  <c r="D24" i="10"/>
  <c r="D23" i="10"/>
  <c r="D22" i="10"/>
  <c r="D21" i="10"/>
  <c r="D38" i="10"/>
  <c r="D37" i="10"/>
  <c r="D36" i="10"/>
  <c r="D35" i="10"/>
  <c r="D34" i="10"/>
  <c r="D33" i="10"/>
  <c r="D30" i="10"/>
  <c r="C27" i="19" l="1"/>
  <c r="B27" i="19"/>
  <c r="D26" i="19"/>
  <c r="D25" i="19"/>
  <c r="D24" i="19"/>
  <c r="D23" i="19"/>
  <c r="D22" i="19"/>
  <c r="C18" i="19"/>
  <c r="C6" i="19" s="1"/>
  <c r="B18" i="19"/>
  <c r="B6" i="19" s="1"/>
  <c r="D10" i="19"/>
  <c r="C32" i="18"/>
  <c r="B32" i="18"/>
  <c r="D31" i="18"/>
  <c r="D30" i="18"/>
  <c r="C25" i="18"/>
  <c r="B25" i="18"/>
  <c r="D24" i="18"/>
  <c r="D23" i="18"/>
  <c r="D22" i="18"/>
  <c r="D21" i="18"/>
  <c r="D20" i="18"/>
  <c r="C16" i="18"/>
  <c r="B16" i="18"/>
  <c r="D15" i="18"/>
  <c r="D14" i="18"/>
  <c r="D11" i="18"/>
  <c r="D29" i="18"/>
  <c r="D25" i="12"/>
  <c r="D24" i="12"/>
  <c r="D23" i="12"/>
  <c r="D22" i="12"/>
  <c r="D21" i="12"/>
  <c r="D20" i="12"/>
  <c r="D27" i="19" l="1"/>
  <c r="D18" i="19"/>
  <c r="D6" i="19" s="1"/>
  <c r="D32" i="18"/>
  <c r="D6" i="18" s="1"/>
  <c r="D25" i="18"/>
  <c r="D16" i="18"/>
  <c r="D10" i="12" l="1"/>
  <c r="D11" i="12"/>
  <c r="D12" i="12"/>
  <c r="D13" i="12"/>
  <c r="D14" i="12"/>
  <c r="D15" i="12"/>
  <c r="D16" i="12"/>
  <c r="D9" i="12"/>
  <c r="D29" i="13" l="1"/>
  <c r="D26" i="13"/>
  <c r="C26" i="13"/>
  <c r="B26" i="13"/>
  <c r="D21" i="13"/>
  <c r="D17" i="13"/>
  <c r="C17" i="13"/>
  <c r="C6" i="13" s="1"/>
  <c r="B17" i="13"/>
  <c r="B6" i="13" s="1"/>
  <c r="D10" i="13"/>
  <c r="D29" i="12"/>
  <c r="D26" i="12"/>
  <c r="C26" i="12"/>
  <c r="B26" i="12"/>
  <c r="C17" i="12"/>
  <c r="B17" i="12"/>
  <c r="D17" i="12"/>
  <c r="D27" i="10"/>
  <c r="C27" i="10"/>
  <c r="B27" i="10"/>
  <c r="D6" i="13" l="1"/>
  <c r="B6" i="12"/>
  <c r="D6" i="12"/>
  <c r="C6" i="12"/>
  <c r="G11" i="1"/>
  <c r="G12" i="1" l="1"/>
  <c r="G21" i="1" s="1"/>
  <c r="G31" i="1" s="1"/>
  <c r="H12" i="1"/>
  <c r="H21" i="1" s="1"/>
  <c r="F12" i="1"/>
  <c r="F21" i="1" s="1"/>
  <c r="C21" i="1"/>
  <c r="C22" i="1" l="1"/>
  <c r="H31" i="1" s="1"/>
  <c r="L21" i="1"/>
  <c r="N21" i="1"/>
</calcChain>
</file>

<file path=xl/sharedStrings.xml><?xml version="1.0" encoding="utf-8"?>
<sst xmlns="http://schemas.openxmlformats.org/spreadsheetml/2006/main" count="145" uniqueCount="69">
  <si>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</si>
  <si>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</si>
  <si>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</si>
  <si>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</si>
  <si>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</si>
  <si>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</si>
  <si>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</si>
  <si>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</si>
  <si>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</si>
  <si>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</si>
  <si>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</si>
  <si>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</si>
  <si>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</si>
  <si>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</si>
  <si>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</si>
  <si>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</si>
  <si>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</si>
  <si>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</si>
  <si>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</si>
  <si>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</si>
  <si>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</si>
  <si>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</si>
  <si>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</si>
  <si>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Allocated</t>
  </si>
  <si>
    <t>Spent</t>
  </si>
  <si>
    <t>Allocated to Project</t>
  </si>
  <si>
    <t>Actual Spent as of last Fiscal Year End</t>
  </si>
  <si>
    <t>Amount Remaing to be Spent</t>
  </si>
  <si>
    <t>Amunt Remaining to be Spent</t>
  </si>
  <si>
    <t>Total of Project/Program</t>
  </si>
  <si>
    <t>Treasury Approved Catogory of Use (Select only one)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</si>
  <si>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</si>
  <si>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</si>
  <si>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</si>
  <si>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</si>
  <si>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</si>
  <si>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>City of Central Falls</t>
  </si>
  <si>
    <t>Alyson Johnson</t>
  </si>
  <si>
    <t>capital expenditures</t>
  </si>
  <si>
    <t>Coordinator of Workforce Development</t>
  </si>
  <si>
    <t>Summer Jobs Program</t>
  </si>
  <si>
    <t>Affordable Housing</t>
  </si>
  <si>
    <t>El Centro Acquisition and Buildout</t>
  </si>
  <si>
    <t>Comprehensive Plan Consultant</t>
  </si>
  <si>
    <t>Municipal Capital</t>
  </si>
  <si>
    <t>Business Development</t>
  </si>
  <si>
    <t>Community Health Center</t>
  </si>
  <si>
    <t>Municipal Support</t>
  </si>
  <si>
    <t>Retention Bonus (Public Safety)</t>
  </si>
  <si>
    <t>Technology updates</t>
  </si>
  <si>
    <t xml:space="preserve">Nonviolence Institute </t>
  </si>
  <si>
    <t>Central Falls Connect</t>
  </si>
  <si>
    <t>Council 94 one time COVID  related payout</t>
  </si>
  <si>
    <t xml:space="preserve">Affordable Housing </t>
  </si>
  <si>
    <t xml:space="preserve">     Mental Health, Addiction, Homelessness, &amp; Domestic Violence Resources</t>
  </si>
  <si>
    <t>Program Coordinator</t>
  </si>
  <si>
    <t>Tennis Courts</t>
  </si>
  <si>
    <t>Sewerjet</t>
  </si>
  <si>
    <t>Fire Truck</t>
  </si>
  <si>
    <t>Macomber Fence</t>
  </si>
  <si>
    <t>Public Safety HVAC</t>
  </si>
  <si>
    <t>Public Saftey Toilets</t>
  </si>
  <si>
    <t>Redistricting</t>
  </si>
  <si>
    <t>Sewer and Sidewalk repair</t>
  </si>
  <si>
    <t>High Street Recreation Fields (NBC match) &amp; Park Improvements</t>
  </si>
  <si>
    <t>Total</t>
  </si>
  <si>
    <t>Variance</t>
  </si>
  <si>
    <t>FY 22 Audit</t>
  </si>
  <si>
    <t>FY23 Audit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</si>
</sst>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9" xfId="0" applyNumberFormat="1" applyFill="1" applyBorder="1"/>
    <xf numFmtId="14" fontId="0" fillId="2" borderId="8" xfId="0" applyNumberFormat="1" applyFill="1" applyBorder="1"/>
    <xf numFmtId="0" fontId="0" fillId="7" borderId="10" xfId="0" applyFill="1" applyBorder="1"/>
    <xf numFmtId="43" fontId="0" fillId="7" borderId="0" xfId="0" applyNumberFormat="1" applyFill="1"/>
    <xf numFmtId="43" fontId="0" fillId="0" borderId="0" xfId="1" applyFont="1"/>
    <xf numFmtId="43" fontId="0" fillId="4" borderId="0" xfId="1" applyFont="1" applyFill="1"/>
    <xf numFmtId="43" fontId="0" fillId="8" borderId="8" xfId="1" applyFont="1" applyFill="1" applyBorder="1"/>
    <xf numFmtId="43" fontId="0" fillId="5" borderId="8" xfId="1" applyFont="1" applyFill="1" applyBorder="1"/>
    <xf numFmtId="43" fontId="0" fillId="6" borderId="8" xfId="1" applyFont="1" applyFill="1" applyBorder="1"/>
    <xf numFmtId="43" fontId="0" fillId="7" borderId="8" xfId="1" applyFont="1" applyFill="1" applyBorder="1"/>
    <xf numFmtId="43" fontId="0" fillId="7" borderId="10" xfId="1" applyFont="1" applyFill="1" applyBorder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topLeftCell="A12" zoomScale="70" zoomScaleNormal="70" workbookViewId="0">
      <selection activeCell="C21" sqref="C21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85546875" bestFit="1" customWidth="1"/>
    <col min="17" max="17" width="10.42578125" bestFit="1" customWidth="1"/>
  </cols>
  <sheetData>
    <row r="1" spans="2:19" x14ac:dyDescent="0.25">
      <c r="B1" t="s">
        <v>2</v>
      </c>
      <c r="C1" s="10" t="s">
        <v>36</v>
      </c>
      <c r="E1" s="12" t="s">
        <v>6</v>
      </c>
      <c r="G1" s="55" t="s">
        <v>17</v>
      </c>
      <c r="H1" s="56"/>
    </row>
    <row r="2" spans="2:19" x14ac:dyDescent="0.25">
      <c r="B2" t="s">
        <v>1</v>
      </c>
      <c r="C2" s="10" t="s">
        <v>37</v>
      </c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43">
        <v>45107</v>
      </c>
      <c r="G3" s="5" t="s">
        <v>33</v>
      </c>
      <c r="H3" s="11">
        <v>2048154.26</v>
      </c>
    </row>
    <row r="4" spans="2:19" x14ac:dyDescent="0.25">
      <c r="B4" t="s">
        <v>3</v>
      </c>
      <c r="C4" s="44">
        <v>45370</v>
      </c>
      <c r="G4" s="5" t="s">
        <v>0</v>
      </c>
      <c r="H4" s="11">
        <v>3800854.62</v>
      </c>
    </row>
    <row r="5" spans="2:19" ht="15.75" thickBot="1" x14ac:dyDescent="0.3">
      <c r="G5" s="6" t="s">
        <v>34</v>
      </c>
      <c r="H5" s="34"/>
    </row>
    <row r="10" spans="2:19" ht="30.75" customHeight="1" x14ac:dyDescent="0.25"/>
    <row r="11" spans="2:19" ht="45.75" customHeight="1" x14ac:dyDescent="0.25">
      <c r="B11" s="12" t="s">
        <v>18</v>
      </c>
      <c r="C11" s="12"/>
      <c r="D11" s="12"/>
      <c r="E11" s="16"/>
      <c r="F11" s="12" t="s">
        <v>20</v>
      </c>
      <c r="G11" s="35" t="str">
        <f>"Amount Actually Spent on Projects from inception through Fiscal Year End:     "&amp;C3</f>
        <v>Amount Actually Spent on Projects from inception through Fiscal Year End:     45107</v>
      </c>
      <c r="H11" s="35" t="s">
        <v>21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7">
        <f>'Municipal Capital'!B6+'Business Development'!B6+'Affordable Housing'!B6+'Community Health Center'!B6+'Municipal Support'!B6</f>
        <v>5688735.1200000001</v>
      </c>
      <c r="G12" s="37">
        <f>'Municipal Capital'!C6+'Business Development'!C6+'Affordable Housing'!C6+'Community Health Center'!C6+'Municipal Support'!C6</f>
        <v>2458174.0699999998</v>
      </c>
      <c r="H12" s="37">
        <f>'Municipal Capital'!D6+'Business Development'!D6+'Affordable Housing'!D6+'Community Health Center'!D6+'Municipal Support'!D6</f>
        <v>3230561.05</v>
      </c>
      <c r="O12" s="1"/>
      <c r="P12" s="1"/>
      <c r="Q12" s="1"/>
      <c r="R12" s="1"/>
      <c r="S12" s="1"/>
    </row>
    <row r="13" spans="2:19" ht="45.75" customHeight="1" x14ac:dyDescent="0.25">
      <c r="B13" s="57" t="s">
        <v>9</v>
      </c>
      <c r="C13" s="57"/>
      <c r="D13" s="57"/>
      <c r="E13" s="57"/>
      <c r="F13" s="37">
        <v>0</v>
      </c>
      <c r="G13" s="37">
        <v>0</v>
      </c>
      <c r="H13" s="37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7">
        <v>0</v>
      </c>
      <c r="G14" s="37">
        <v>0</v>
      </c>
      <c r="H14" s="37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7">
        <v>0</v>
      </c>
      <c r="G15" s="37">
        <v>0</v>
      </c>
      <c r="H15" s="37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57" t="s">
        <v>12</v>
      </c>
      <c r="C16" s="57"/>
      <c r="D16" s="57"/>
      <c r="E16" s="57"/>
      <c r="F16" s="37">
        <v>0</v>
      </c>
      <c r="G16" s="37">
        <v>0</v>
      </c>
      <c r="H16" s="37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7">
        <v>0</v>
      </c>
      <c r="G17" s="37">
        <v>0</v>
      </c>
      <c r="H17" s="37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7">
        <v>0</v>
      </c>
      <c r="G18" s="37">
        <v>0</v>
      </c>
      <c r="H18" s="37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5849008.8799999999</v>
      </c>
      <c r="D21" s="19"/>
      <c r="E21" s="18"/>
      <c r="F21" s="19">
        <f>SUM(F12:F18)</f>
        <v>5688735.1200000001</v>
      </c>
      <c r="G21" s="19">
        <f t="shared" ref="G21:H21" si="0">SUM(G12:G18)</f>
        <v>2458174.0699999998</v>
      </c>
      <c r="H21" s="19">
        <f t="shared" si="0"/>
        <v>3230561.05</v>
      </c>
      <c r="I21" s="36"/>
      <c r="J21" s="18"/>
      <c r="K21" s="18"/>
      <c r="L21" s="18">
        <f>SUM(I12:I18)</f>
        <v>0</v>
      </c>
      <c r="M21" s="23"/>
      <c r="N21" s="21">
        <f>C21-J21</f>
        <v>5849008.8799999999</v>
      </c>
    </row>
    <row r="22" spans="2:19" ht="15.75" thickTop="1" x14ac:dyDescent="0.25">
      <c r="B22" s="15" t="s">
        <v>31</v>
      </c>
      <c r="C22" s="4">
        <f>C21-F21</f>
        <v>160273.75999999978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I25" s="4"/>
    </row>
    <row r="26" spans="2:19" x14ac:dyDescent="0.25">
      <c r="I26" s="4"/>
    </row>
    <row r="27" spans="2:19" x14ac:dyDescent="0.25">
      <c r="F27" s="54" t="s">
        <v>67</v>
      </c>
      <c r="G27" s="47">
        <v>724242</v>
      </c>
      <c r="I27" s="4"/>
    </row>
    <row r="28" spans="2:19" x14ac:dyDescent="0.25">
      <c r="F28" s="54" t="s">
        <v>68</v>
      </c>
      <c r="G28" s="47">
        <f>1745568-11636</f>
        <v>1733932</v>
      </c>
      <c r="H28" s="47">
        <v>3390835</v>
      </c>
      <c r="I28" s="4"/>
    </row>
    <row r="29" spans="2:19" x14ac:dyDescent="0.25">
      <c r="F29" s="54" t="s">
        <v>65</v>
      </c>
      <c r="G29" s="47">
        <f>G27+G28</f>
        <v>2458174</v>
      </c>
      <c r="H29" s="47"/>
      <c r="I29" s="4"/>
    </row>
    <row r="30" spans="2:19" x14ac:dyDescent="0.25">
      <c r="G30" s="47"/>
      <c r="H30" s="47"/>
      <c r="I30" s="4"/>
    </row>
    <row r="31" spans="2:19" x14ac:dyDescent="0.25">
      <c r="F31" s="54" t="s">
        <v>66</v>
      </c>
      <c r="G31" s="47">
        <f>G21-G29</f>
        <v>6.9999999832361937E-2</v>
      </c>
      <c r="H31" s="47">
        <f>(H21+C22)-H28</f>
        <v>-0.19000000040978193</v>
      </c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39"/>
  <sheetViews>
    <sheetView workbookViewId="0">
      <selection activeCell="B28" sqref="B28"/>
    </sheetView>
  </sheetViews>
  <sheetFormatPr defaultColWidth="51.140625" defaultRowHeight="15" x14ac:dyDescent="0.25"/>
  <cols>
    <col min="1" max="1" width="88.5703125" bestFit="1" customWidth="1"/>
    <col min="2" max="2" width="32" style="47" bestFit="1" customWidth="1"/>
    <col min="3" max="3" width="34.42578125" style="47" bestFit="1" customWidth="1"/>
    <col min="4" max="4" width="29.140625" style="47" bestFit="1" customWidth="1"/>
  </cols>
  <sheetData>
    <row r="2" spans="1:13" x14ac:dyDescent="0.25">
      <c r="A2" t="s">
        <v>30</v>
      </c>
      <c r="B2" s="48" t="s">
        <v>8</v>
      </c>
    </row>
    <row r="3" spans="1:13" x14ac:dyDescent="0.25">
      <c r="A3" t="s">
        <v>22</v>
      </c>
      <c r="B3" s="47" t="s">
        <v>44</v>
      </c>
    </row>
    <row r="5" spans="1:13" x14ac:dyDescent="0.25">
      <c r="A5" s="40"/>
      <c r="B5" s="49" t="s">
        <v>23</v>
      </c>
      <c r="C5" s="49" t="s">
        <v>24</v>
      </c>
      <c r="D5" s="49" t="s">
        <v>35</v>
      </c>
    </row>
    <row r="6" spans="1:13" x14ac:dyDescent="0.25">
      <c r="A6" s="27" t="s">
        <v>29</v>
      </c>
      <c r="B6" s="33">
        <f>SUM(B39,B27,B18)</f>
        <v>1940747.88</v>
      </c>
      <c r="C6" s="33">
        <f t="shared" ref="C6:D6" si="0">SUM(C39,C27,C18)</f>
        <v>755042.88</v>
      </c>
      <c r="D6" s="33">
        <f t="shared" si="0"/>
        <v>1185705</v>
      </c>
    </row>
    <row r="8" spans="1:13" x14ac:dyDescent="0.25">
      <c r="A8" s="38"/>
      <c r="B8" s="50" t="s">
        <v>25</v>
      </c>
      <c r="C8" s="50" t="s">
        <v>26</v>
      </c>
      <c r="D8" s="50" t="s">
        <v>27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/>
      <c r="B9" s="28"/>
      <c r="C9" s="28"/>
      <c r="D9" s="28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/>
      <c r="B10" s="28"/>
      <c r="C10" s="28"/>
      <c r="D10" s="28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5">
      <c r="A16" s="24"/>
      <c r="B16" s="28"/>
      <c r="C16" s="28"/>
      <c r="D16" s="28"/>
      <c r="E16" s="24"/>
      <c r="F16" s="24"/>
      <c r="G16" s="24"/>
      <c r="H16" s="24"/>
      <c r="I16" s="24"/>
      <c r="J16" s="24"/>
      <c r="K16" s="24"/>
      <c r="L16" s="24"/>
      <c r="M16" s="24"/>
    </row>
    <row r="17" spans="1:13" x14ac:dyDescent="0.25">
      <c r="A17" s="24"/>
      <c r="B17" s="28"/>
      <c r="C17" s="28"/>
      <c r="D17" s="28"/>
      <c r="E17" s="24"/>
      <c r="F17" s="24"/>
      <c r="G17" s="24"/>
      <c r="H17" s="24"/>
      <c r="I17" s="24"/>
      <c r="J17" s="24"/>
      <c r="K17" s="24"/>
      <c r="L17" s="24"/>
      <c r="M17" s="24"/>
    </row>
    <row r="18" spans="1:13" x14ac:dyDescent="0.25">
      <c r="A18" s="24"/>
      <c r="B18" s="28"/>
      <c r="C18" s="28"/>
      <c r="D18" s="28"/>
      <c r="E18" s="24"/>
      <c r="F18" s="24"/>
      <c r="G18" s="24"/>
      <c r="H18" s="24"/>
      <c r="I18" s="24"/>
      <c r="J18" s="24"/>
      <c r="K18" s="24"/>
      <c r="L18" s="24"/>
      <c r="M18" s="24"/>
    </row>
    <row r="20" spans="1:13" x14ac:dyDescent="0.25">
      <c r="A20" s="41"/>
      <c r="B20" s="51" t="s">
        <v>23</v>
      </c>
      <c r="C20" s="51" t="s">
        <v>24</v>
      </c>
      <c r="D20" s="51" t="s">
        <v>27</v>
      </c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/>
      <c r="B21" s="30"/>
      <c r="C21" s="30"/>
      <c r="D21" s="30">
        <f t="shared" ref="D21:D26" si="1"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>
        <f t="shared" si="1"/>
        <v>0</v>
      </c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>
        <f t="shared" si="1"/>
        <v>0</v>
      </c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>
        <f t="shared" si="1"/>
        <v>0</v>
      </c>
      <c r="E24" s="25"/>
      <c r="F24" s="25"/>
      <c r="G24" s="25"/>
      <c r="H24" s="25"/>
      <c r="I24" s="25"/>
      <c r="J24" s="25"/>
      <c r="K24" s="25"/>
      <c r="L24" s="25"/>
      <c r="M24" s="25"/>
    </row>
    <row r="25" spans="1:13" x14ac:dyDescent="0.25">
      <c r="A25" s="25"/>
      <c r="B25" s="30"/>
      <c r="C25" s="30"/>
      <c r="D25" s="30">
        <f t="shared" si="1"/>
        <v>0</v>
      </c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Bot="1" x14ac:dyDescent="0.3">
      <c r="A26" s="25"/>
      <c r="B26" s="31"/>
      <c r="C26" s="31"/>
      <c r="D26" s="31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7" spans="1:13" ht="15.75" thickTop="1" x14ac:dyDescent="0.25">
      <c r="A27" s="25"/>
      <c r="B27" s="30">
        <f>SUM(B21:B26)</f>
        <v>0</v>
      </c>
      <c r="C27" s="30">
        <f t="shared" ref="C27:D27" si="2">SUM(C21:C26)</f>
        <v>0</v>
      </c>
      <c r="D27" s="30">
        <f t="shared" si="2"/>
        <v>0</v>
      </c>
      <c r="E27" s="25"/>
      <c r="F27" s="25"/>
      <c r="G27" s="25"/>
      <c r="H27" s="25"/>
      <c r="I27" s="25"/>
      <c r="J27" s="25"/>
      <c r="K27" s="25"/>
      <c r="L27" s="25"/>
      <c r="M27" s="25"/>
    </row>
    <row r="29" spans="1:13" x14ac:dyDescent="0.25">
      <c r="A29" s="42"/>
      <c r="B29" s="52" t="s">
        <v>23</v>
      </c>
      <c r="C29" s="52" t="s">
        <v>24</v>
      </c>
      <c r="D29" s="52" t="s">
        <v>27</v>
      </c>
    </row>
    <row r="30" spans="1:13" x14ac:dyDescent="0.25">
      <c r="A30" s="26" t="s">
        <v>38</v>
      </c>
      <c r="B30" s="32">
        <f>C30</f>
        <v>637042.88</v>
      </c>
      <c r="C30" s="32">
        <f>608049+146993.88-118000</f>
        <v>637042.88</v>
      </c>
      <c r="D30" s="32">
        <f>B30-C30</f>
        <v>0</v>
      </c>
    </row>
    <row r="31" spans="1:13" x14ac:dyDescent="0.25">
      <c r="A31" s="26" t="s">
        <v>63</v>
      </c>
      <c r="B31" s="32">
        <v>200000</v>
      </c>
      <c r="C31" s="32">
        <v>0</v>
      </c>
      <c r="D31" s="32">
        <f t="shared" ref="D31:D32" si="3">B31-C31</f>
        <v>200000</v>
      </c>
    </row>
    <row r="32" spans="1:13" x14ac:dyDescent="0.25">
      <c r="A32" s="26" t="s">
        <v>64</v>
      </c>
      <c r="B32" s="32">
        <v>215000</v>
      </c>
      <c r="C32" s="32">
        <v>118000</v>
      </c>
      <c r="D32" s="32">
        <f t="shared" si="3"/>
        <v>97000</v>
      </c>
    </row>
    <row r="33" spans="1:4" x14ac:dyDescent="0.25">
      <c r="A33" s="26" t="s">
        <v>56</v>
      </c>
      <c r="B33" s="32">
        <v>92525</v>
      </c>
      <c r="C33" s="32">
        <v>0</v>
      </c>
      <c r="D33" s="32">
        <f t="shared" ref="D33:D38" si="4">B33-C33</f>
        <v>92525</v>
      </c>
    </row>
    <row r="34" spans="1:4" x14ac:dyDescent="0.25">
      <c r="A34" s="26" t="s">
        <v>57</v>
      </c>
      <c r="B34" s="32">
        <v>228234</v>
      </c>
      <c r="C34" s="32">
        <v>0</v>
      </c>
      <c r="D34" s="32">
        <f t="shared" si="4"/>
        <v>228234</v>
      </c>
    </row>
    <row r="35" spans="1:4" x14ac:dyDescent="0.25">
      <c r="A35" s="26" t="s">
        <v>58</v>
      </c>
      <c r="B35" s="32">
        <v>410000</v>
      </c>
      <c r="C35" s="32">
        <v>0</v>
      </c>
      <c r="D35" s="32">
        <f t="shared" si="4"/>
        <v>410000</v>
      </c>
    </row>
    <row r="36" spans="1:4" x14ac:dyDescent="0.25">
      <c r="A36" s="26" t="s">
        <v>59</v>
      </c>
      <c r="B36" s="32">
        <v>113220</v>
      </c>
      <c r="C36" s="32">
        <v>0</v>
      </c>
      <c r="D36" s="32">
        <f t="shared" si="4"/>
        <v>113220</v>
      </c>
    </row>
    <row r="37" spans="1:4" x14ac:dyDescent="0.25">
      <c r="A37" s="26" t="s">
        <v>60</v>
      </c>
      <c r="B37" s="32">
        <v>20000</v>
      </c>
      <c r="C37" s="32"/>
      <c r="D37" s="32">
        <f t="shared" si="4"/>
        <v>20000</v>
      </c>
    </row>
    <row r="38" spans="1:4" ht="15.75" thickBot="1" x14ac:dyDescent="0.3">
      <c r="A38" s="26" t="s">
        <v>61</v>
      </c>
      <c r="B38" s="53">
        <v>24726</v>
      </c>
      <c r="C38" s="53"/>
      <c r="D38" s="53">
        <f t="shared" si="4"/>
        <v>24726</v>
      </c>
    </row>
    <row r="39" spans="1:4" ht="15.75" thickTop="1" x14ac:dyDescent="0.25">
      <c r="A39" s="26"/>
      <c r="B39" s="32">
        <f>SUM(B30:B38)</f>
        <v>1940747.88</v>
      </c>
      <c r="C39" s="32">
        <f t="shared" ref="C39:D39" si="5">SUM(C30:C38)</f>
        <v>755042.88</v>
      </c>
      <c r="D39" s="32">
        <f t="shared" si="5"/>
        <v>1185705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C10" sqref="C10"/>
    </sheetView>
  </sheetViews>
  <sheetFormatPr defaultRowHeight="15" x14ac:dyDescent="0.25"/>
  <cols>
    <col min="1" max="1" width="51" bestFit="1" customWidth="1"/>
    <col min="2" max="2" width="18.7109375" style="47" bestFit="1" customWidth="1"/>
    <col min="3" max="3" width="34.42578125" style="47" bestFit="1" customWidth="1"/>
    <col min="4" max="4" width="34.42578125" style="47" customWidth="1"/>
    <col min="5" max="5" width="52.7109375" customWidth="1"/>
  </cols>
  <sheetData>
    <row r="2" spans="1:13" x14ac:dyDescent="0.25">
      <c r="A2" t="s">
        <v>30</v>
      </c>
      <c r="B2" s="48" t="s">
        <v>8</v>
      </c>
    </row>
    <row r="3" spans="1:13" x14ac:dyDescent="0.25">
      <c r="A3" t="s">
        <v>22</v>
      </c>
      <c r="B3" s="47" t="s">
        <v>45</v>
      </c>
    </row>
    <row r="5" spans="1:13" x14ac:dyDescent="0.25">
      <c r="A5" s="27"/>
      <c r="B5" s="33" t="s">
        <v>23</v>
      </c>
      <c r="C5" s="33" t="s">
        <v>24</v>
      </c>
      <c r="D5" s="33" t="s">
        <v>28</v>
      </c>
    </row>
    <row r="6" spans="1:13" x14ac:dyDescent="0.25">
      <c r="A6" s="27" t="s">
        <v>29</v>
      </c>
      <c r="B6" s="33">
        <f>SUM(B17,B26,B29)</f>
        <v>169000</v>
      </c>
      <c r="C6" s="33">
        <f>SUM(C17,C26,C29)</f>
        <v>96155.71</v>
      </c>
      <c r="D6" s="33">
        <f>SUM(D17,D26,D29)</f>
        <v>72844.289999999994</v>
      </c>
    </row>
    <row r="8" spans="1:13" x14ac:dyDescent="0.25">
      <c r="A8" s="24"/>
      <c r="B8" s="28" t="s">
        <v>25</v>
      </c>
      <c r="C8" s="28" t="s">
        <v>26</v>
      </c>
      <c r="D8" s="28" t="s">
        <v>27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39</v>
      </c>
      <c r="B9" s="28">
        <v>169000</v>
      </c>
      <c r="C9" s="28">
        <f>36705.36+532.26+2697.31+2275.73+190.07+40598.1+2834+710.44+6032.9+406.02+9.52+3164</f>
        <v>96155.71</v>
      </c>
      <c r="D9" s="28">
        <f>B9-C9</f>
        <v>72844.289999999994</v>
      </c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/>
      <c r="B10" s="28"/>
      <c r="C10" s="28"/>
      <c r="D10" s="28">
        <f t="shared" ref="D10:D16" si="0"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>
        <f t="shared" si="0"/>
        <v>0</v>
      </c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>
        <f t="shared" si="0"/>
        <v>0</v>
      </c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>
        <f t="shared" si="0"/>
        <v>0</v>
      </c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>
        <f t="shared" si="0"/>
        <v>0</v>
      </c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>
        <f t="shared" si="0"/>
        <v>0</v>
      </c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>
        <f t="shared" si="0"/>
        <v>0</v>
      </c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/>
      <c r="B17" s="28">
        <f>SUM(B9:B16)</f>
        <v>169000</v>
      </c>
      <c r="C17" s="28">
        <f t="shared" ref="C17:D17" si="1">SUM(C9:C16)</f>
        <v>96155.71</v>
      </c>
      <c r="D17" s="28">
        <f t="shared" si="1"/>
        <v>72844.289999999994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30" t="s">
        <v>23</v>
      </c>
      <c r="C19" s="30" t="s">
        <v>24</v>
      </c>
      <c r="D19" s="30" t="s">
        <v>27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>
        <f t="shared" ref="D20:D25" si="2">B20-C20</f>
        <v>0</v>
      </c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/>
      <c r="B21" s="30"/>
      <c r="C21" s="30"/>
      <c r="D21" s="30">
        <f t="shared" si="2"/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>
        <f t="shared" si="2"/>
        <v>0</v>
      </c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>
        <f t="shared" si="2"/>
        <v>0</v>
      </c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>
        <f t="shared" si="2"/>
        <v>0</v>
      </c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>
        <f t="shared" si="2"/>
        <v>0</v>
      </c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/>
      <c r="B26" s="30">
        <f>SUM(B20:B25)</f>
        <v>0</v>
      </c>
      <c r="C26" s="30">
        <f t="shared" ref="C26:D26" si="3">SUM(C20:C25)</f>
        <v>0</v>
      </c>
      <c r="D26" s="30">
        <f t="shared" si="3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32" t="s">
        <v>23</v>
      </c>
      <c r="C28" s="32" t="s">
        <v>24</v>
      </c>
      <c r="D28" s="32" t="s">
        <v>27</v>
      </c>
    </row>
    <row r="29" spans="1:13" x14ac:dyDescent="0.25">
      <c r="A29" s="26"/>
      <c r="B29" s="32"/>
      <c r="C29" s="32">
        <v>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B24" sqref="B2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30</v>
      </c>
      <c r="B2" s="22" t="s">
        <v>32</v>
      </c>
    </row>
    <row r="3" spans="1:13" x14ac:dyDescent="0.25">
      <c r="A3" t="s">
        <v>22</v>
      </c>
      <c r="B3" t="s">
        <v>41</v>
      </c>
    </row>
    <row r="5" spans="1:13" x14ac:dyDescent="0.25">
      <c r="A5" s="27"/>
      <c r="B5" s="27" t="s">
        <v>23</v>
      </c>
      <c r="C5" s="27" t="s">
        <v>24</v>
      </c>
      <c r="D5" s="27" t="s">
        <v>28</v>
      </c>
    </row>
    <row r="6" spans="1:13" x14ac:dyDescent="0.25">
      <c r="A6" s="27" t="s">
        <v>29</v>
      </c>
      <c r="B6" s="33">
        <f>SUM(B17,B26,B29)</f>
        <v>1700000</v>
      </c>
      <c r="C6" s="33">
        <f>SUM(C17,C26,C29)</f>
        <v>696768</v>
      </c>
      <c r="D6" s="33">
        <f>SUM(D17,D26,D29)</f>
        <v>1003232</v>
      </c>
    </row>
    <row r="8" spans="1:13" x14ac:dyDescent="0.25">
      <c r="A8" s="24"/>
      <c r="B8" s="24" t="s">
        <v>25</v>
      </c>
      <c r="C8" s="24" t="s">
        <v>26</v>
      </c>
      <c r="D8" s="24" t="s">
        <v>27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53</v>
      </c>
      <c r="B9" s="24">
        <v>1700000</v>
      </c>
      <c r="C9" s="24">
        <v>696768</v>
      </c>
      <c r="D9" s="28">
        <f>B9-C9</f>
        <v>1003232</v>
      </c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/>
      <c r="B10" s="28"/>
      <c r="C10" s="28"/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/>
      <c r="B17" s="28">
        <f>SUM(B9:B16)</f>
        <v>1700000</v>
      </c>
      <c r="C17" s="28">
        <f t="shared" ref="C17:D17" si="0">SUM(C9:C16)</f>
        <v>696768</v>
      </c>
      <c r="D17" s="28">
        <f t="shared" si="0"/>
        <v>1003232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23</v>
      </c>
      <c r="C19" s="25" t="s">
        <v>24</v>
      </c>
      <c r="D19" s="25" t="s">
        <v>27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/>
      <c r="B21" s="30"/>
      <c r="C21" s="30"/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/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23</v>
      </c>
      <c r="C28" s="26" t="s">
        <v>24</v>
      </c>
      <c r="D28" s="26" t="s">
        <v>27</v>
      </c>
    </row>
    <row r="29" spans="1:13" x14ac:dyDescent="0.25">
      <c r="A29" s="26"/>
      <c r="B29" s="32"/>
      <c r="C29" s="32"/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47B53-41C1-4A8C-B46C-749556984AE4}">
  <dimension ref="A2:D32"/>
  <sheetViews>
    <sheetView workbookViewId="0">
      <selection activeCell="E11" sqref="E11"/>
    </sheetView>
  </sheetViews>
  <sheetFormatPr defaultRowHeight="15" x14ac:dyDescent="0.25"/>
  <cols>
    <col min="1" max="1" width="88.5703125" bestFit="1" customWidth="1"/>
    <col min="2" max="2" width="32" style="47" bestFit="1" customWidth="1"/>
    <col min="3" max="3" width="34.42578125" style="47" bestFit="1" customWidth="1"/>
    <col min="4" max="4" width="29.140625" style="47" bestFit="1" customWidth="1"/>
  </cols>
  <sheetData>
    <row r="2" spans="1:4" x14ac:dyDescent="0.25">
      <c r="A2" t="s">
        <v>30</v>
      </c>
      <c r="B2" s="48" t="s">
        <v>8</v>
      </c>
    </row>
    <row r="3" spans="1:4" x14ac:dyDescent="0.25">
      <c r="A3" t="s">
        <v>22</v>
      </c>
      <c r="B3" s="47" t="s">
        <v>46</v>
      </c>
    </row>
    <row r="5" spans="1:4" x14ac:dyDescent="0.25">
      <c r="A5" s="40"/>
      <c r="B5" s="49" t="s">
        <v>23</v>
      </c>
      <c r="C5" s="49" t="s">
        <v>24</v>
      </c>
      <c r="D5" s="49" t="s">
        <v>35</v>
      </c>
    </row>
    <row r="6" spans="1:4" x14ac:dyDescent="0.25">
      <c r="A6" s="27" t="s">
        <v>29</v>
      </c>
      <c r="B6" s="33">
        <f>SUM(B16,B25,B32)</f>
        <v>1512500</v>
      </c>
      <c r="C6" s="33">
        <f>SUM(C16,C25,C32)</f>
        <v>761831</v>
      </c>
      <c r="D6" s="33">
        <f>SUM(D16,D25,D32)</f>
        <v>750669</v>
      </c>
    </row>
    <row r="8" spans="1:4" x14ac:dyDescent="0.25">
      <c r="A8" s="38"/>
      <c r="B8" s="50" t="s">
        <v>25</v>
      </c>
      <c r="C8" s="50" t="s">
        <v>26</v>
      </c>
      <c r="D8" s="50" t="s">
        <v>27</v>
      </c>
    </row>
    <row r="9" spans="1:4" x14ac:dyDescent="0.25">
      <c r="A9" s="24"/>
      <c r="B9" s="28"/>
      <c r="C9" s="28"/>
      <c r="D9" s="28"/>
    </row>
    <row r="10" spans="1:4" x14ac:dyDescent="0.25">
      <c r="A10" s="24"/>
      <c r="B10" s="28"/>
      <c r="C10" s="28"/>
      <c r="D10" s="28"/>
    </row>
    <row r="11" spans="1:4" x14ac:dyDescent="0.25">
      <c r="A11" s="24" t="s">
        <v>55</v>
      </c>
      <c r="B11" s="28">
        <v>292500</v>
      </c>
      <c r="C11" s="28">
        <v>0</v>
      </c>
      <c r="D11" s="28">
        <f t="shared" ref="D11:D15" si="0">B11-C11</f>
        <v>292500</v>
      </c>
    </row>
    <row r="12" spans="1:4" x14ac:dyDescent="0.25">
      <c r="A12" s="24"/>
      <c r="B12" s="28"/>
      <c r="C12" s="28"/>
      <c r="D12" s="28"/>
    </row>
    <row r="13" spans="1:4" x14ac:dyDescent="0.25">
      <c r="A13" s="24"/>
      <c r="B13" s="28"/>
      <c r="C13" s="28"/>
      <c r="D13" s="28"/>
    </row>
    <row r="14" spans="1:4" x14ac:dyDescent="0.25">
      <c r="A14" s="24"/>
      <c r="B14" s="28"/>
      <c r="C14" s="28"/>
      <c r="D14" s="28">
        <f t="shared" si="0"/>
        <v>0</v>
      </c>
    </row>
    <row r="15" spans="1:4" ht="15.75" thickBot="1" x14ac:dyDescent="0.3">
      <c r="A15" s="24"/>
      <c r="B15" s="29"/>
      <c r="C15" s="29"/>
      <c r="D15" s="29">
        <f t="shared" si="0"/>
        <v>0</v>
      </c>
    </row>
    <row r="16" spans="1:4" ht="15.75" thickTop="1" x14ac:dyDescent="0.25">
      <c r="A16" s="24"/>
      <c r="B16" s="28">
        <f>SUM(B9:B15)</f>
        <v>292500</v>
      </c>
      <c r="C16" s="28">
        <f>SUM(C9:C15)</f>
        <v>0</v>
      </c>
      <c r="D16" s="28">
        <f>SUM(D9:D15)</f>
        <v>292500</v>
      </c>
    </row>
    <row r="18" spans="1:4" x14ac:dyDescent="0.25">
      <c r="A18" s="41"/>
      <c r="B18" s="51" t="s">
        <v>23</v>
      </c>
      <c r="C18" s="51" t="s">
        <v>24</v>
      </c>
      <c r="D18" s="51" t="s">
        <v>27</v>
      </c>
    </row>
    <row r="19" spans="1:4" x14ac:dyDescent="0.25">
      <c r="A19" s="25"/>
      <c r="B19" s="30"/>
      <c r="C19" s="30"/>
      <c r="D19" s="30"/>
    </row>
    <row r="20" spans="1:4" x14ac:dyDescent="0.25">
      <c r="A20" s="25"/>
      <c r="B20" s="30"/>
      <c r="C20" s="30"/>
      <c r="D20" s="30">
        <f>B20-C20</f>
        <v>0</v>
      </c>
    </row>
    <row r="21" spans="1:4" x14ac:dyDescent="0.25">
      <c r="A21" s="25"/>
      <c r="B21" s="30"/>
      <c r="C21" s="30"/>
      <c r="D21" s="30">
        <f t="shared" ref="D21:D24" si="1">B21-C21</f>
        <v>0</v>
      </c>
    </row>
    <row r="22" spans="1:4" x14ac:dyDescent="0.25">
      <c r="A22" s="25"/>
      <c r="B22" s="30"/>
      <c r="C22" s="30"/>
      <c r="D22" s="30">
        <f t="shared" si="1"/>
        <v>0</v>
      </c>
    </row>
    <row r="23" spans="1:4" x14ac:dyDescent="0.25">
      <c r="A23" s="25"/>
      <c r="B23" s="30"/>
      <c r="C23" s="30"/>
      <c r="D23" s="30">
        <f t="shared" si="1"/>
        <v>0</v>
      </c>
    </row>
    <row r="24" spans="1:4" ht="15.75" thickBot="1" x14ac:dyDescent="0.3">
      <c r="A24" s="25"/>
      <c r="B24" s="31"/>
      <c r="C24" s="31"/>
      <c r="D24" s="31">
        <f t="shared" si="1"/>
        <v>0</v>
      </c>
    </row>
    <row r="25" spans="1:4" ht="15.75" thickTop="1" x14ac:dyDescent="0.25">
      <c r="A25" s="25"/>
      <c r="B25" s="30">
        <f>SUM(B19:B24)</f>
        <v>0</v>
      </c>
      <c r="C25" s="30">
        <f t="shared" ref="C25:D25" si="2">SUM(C19:C24)</f>
        <v>0</v>
      </c>
      <c r="D25" s="30">
        <f t="shared" si="2"/>
        <v>0</v>
      </c>
    </row>
    <row r="27" spans="1:4" x14ac:dyDescent="0.25">
      <c r="A27" s="42"/>
      <c r="B27" s="52" t="s">
        <v>23</v>
      </c>
      <c r="C27" s="52" t="s">
        <v>24</v>
      </c>
      <c r="D27" s="52" t="s">
        <v>27</v>
      </c>
    </row>
    <row r="28" spans="1:4" x14ac:dyDescent="0.25">
      <c r="A28" s="26" t="s">
        <v>42</v>
      </c>
      <c r="B28" s="32">
        <v>1000000</v>
      </c>
      <c r="C28" s="32">
        <f>1976+5580+704275+50000</f>
        <v>761831</v>
      </c>
      <c r="D28" s="32">
        <f>B28-C28</f>
        <v>238169</v>
      </c>
    </row>
    <row r="29" spans="1:4" x14ac:dyDescent="0.25">
      <c r="A29" s="26" t="s">
        <v>54</v>
      </c>
      <c r="B29" s="32">
        <v>220000</v>
      </c>
      <c r="C29" s="32">
        <v>0</v>
      </c>
      <c r="D29" s="32">
        <f>B29-C29</f>
        <v>220000</v>
      </c>
    </row>
    <row r="30" spans="1:4" x14ac:dyDescent="0.25">
      <c r="A30" s="26"/>
      <c r="B30" s="32"/>
      <c r="C30" s="32"/>
      <c r="D30" s="32">
        <f t="shared" ref="D30:D31" si="3">B30-C30</f>
        <v>0</v>
      </c>
    </row>
    <row r="31" spans="1:4" ht="15.75" thickBot="1" x14ac:dyDescent="0.3">
      <c r="A31" s="26"/>
      <c r="B31" s="53"/>
      <c r="C31" s="53"/>
      <c r="D31" s="53">
        <f t="shared" si="3"/>
        <v>0</v>
      </c>
    </row>
    <row r="32" spans="1:4" ht="15.75" thickTop="1" x14ac:dyDescent="0.25">
      <c r="A32" s="26"/>
      <c r="B32" s="32">
        <f>SUM(B28:B31)</f>
        <v>1220000</v>
      </c>
      <c r="C32" s="32">
        <f>SUM(C28:C31)</f>
        <v>761831</v>
      </c>
      <c r="D32" s="32">
        <f>SUM(D28:D31)</f>
        <v>458169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655702E-5979-430B-92B5-066C42DDD6E4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52173-42E0-4C50-B11C-9112DEBA9723}">
  <dimension ref="A2:D37"/>
  <sheetViews>
    <sheetView workbookViewId="0">
      <selection activeCell="E10" sqref="E10"/>
    </sheetView>
  </sheetViews>
  <sheetFormatPr defaultRowHeight="15" x14ac:dyDescent="0.25"/>
  <cols>
    <col min="1" max="1" width="88.5703125" bestFit="1" customWidth="1"/>
    <col min="2" max="2" width="32" bestFit="1" customWidth="1"/>
    <col min="3" max="3" width="34.42578125" bestFit="1" customWidth="1"/>
    <col min="4" max="4" width="29.140625" bestFit="1" customWidth="1"/>
  </cols>
  <sheetData>
    <row r="2" spans="1:4" x14ac:dyDescent="0.25">
      <c r="A2" t="s">
        <v>30</v>
      </c>
      <c r="B2" s="22" t="s">
        <v>8</v>
      </c>
    </row>
    <row r="3" spans="1:4" x14ac:dyDescent="0.25">
      <c r="A3" t="s">
        <v>22</v>
      </c>
      <c r="B3" t="s">
        <v>47</v>
      </c>
    </row>
    <row r="5" spans="1:4" x14ac:dyDescent="0.25">
      <c r="A5" s="40"/>
      <c r="B5" s="40" t="s">
        <v>23</v>
      </c>
      <c r="C5" s="40" t="s">
        <v>24</v>
      </c>
      <c r="D5" s="40" t="s">
        <v>35</v>
      </c>
    </row>
    <row r="6" spans="1:4" x14ac:dyDescent="0.25">
      <c r="A6" s="27" t="s">
        <v>29</v>
      </c>
      <c r="B6" s="33">
        <f>SUM(B18,B27,B37)</f>
        <v>366487.24</v>
      </c>
      <c r="C6" s="33">
        <f t="shared" ref="C6:D6" si="0">SUM(C18,C27,C37)</f>
        <v>148376.47999999998</v>
      </c>
      <c r="D6" s="33">
        <f t="shared" si="0"/>
        <v>218110.76</v>
      </c>
    </row>
    <row r="8" spans="1:4" x14ac:dyDescent="0.25">
      <c r="A8" s="38"/>
      <c r="B8" s="39" t="s">
        <v>25</v>
      </c>
      <c r="C8" s="39" t="s">
        <v>26</v>
      </c>
      <c r="D8" s="39" t="s">
        <v>27</v>
      </c>
    </row>
    <row r="9" spans="1:4" x14ac:dyDescent="0.25">
      <c r="A9" s="24"/>
      <c r="B9" s="24"/>
      <c r="C9" s="24"/>
      <c r="D9" s="24"/>
    </row>
    <row r="10" spans="1:4" x14ac:dyDescent="0.25">
      <c r="A10" s="24" t="s">
        <v>48</v>
      </c>
      <c r="B10" s="28">
        <v>51000</v>
      </c>
      <c r="C10" s="28">
        <v>25500</v>
      </c>
      <c r="D10" s="28">
        <f>B10-C10</f>
        <v>25500</v>
      </c>
    </row>
    <row r="11" spans="1:4" x14ac:dyDescent="0.25">
      <c r="A11" s="24" t="s">
        <v>52</v>
      </c>
      <c r="B11" s="24">
        <v>19377</v>
      </c>
      <c r="C11" s="24">
        <v>19377</v>
      </c>
      <c r="D11" s="24">
        <v>0</v>
      </c>
    </row>
    <row r="12" spans="1:4" x14ac:dyDescent="0.25">
      <c r="A12" s="24"/>
      <c r="B12" s="28"/>
      <c r="C12" s="28"/>
      <c r="D12" s="28"/>
    </row>
    <row r="13" spans="1:4" x14ac:dyDescent="0.25">
      <c r="A13" s="24"/>
      <c r="B13" s="28"/>
      <c r="C13" s="28"/>
      <c r="D13" s="28"/>
    </row>
    <row r="14" spans="1:4" x14ac:dyDescent="0.25">
      <c r="A14" s="24"/>
      <c r="B14" s="28"/>
      <c r="C14" s="28"/>
      <c r="D14" s="28"/>
    </row>
    <row r="15" spans="1:4" x14ac:dyDescent="0.25">
      <c r="A15" s="24"/>
      <c r="B15" s="28"/>
      <c r="C15" s="28"/>
      <c r="D15" s="28"/>
    </row>
    <row r="16" spans="1:4" x14ac:dyDescent="0.25">
      <c r="A16" s="24"/>
      <c r="B16" s="28"/>
      <c r="C16" s="28"/>
      <c r="D16" s="28"/>
    </row>
    <row r="17" spans="1:4" ht="15.75" thickBot="1" x14ac:dyDescent="0.3">
      <c r="A17" s="24"/>
      <c r="B17" s="29"/>
      <c r="C17" s="29"/>
      <c r="D17" s="29"/>
    </row>
    <row r="18" spans="1:4" ht="15.75" thickTop="1" x14ac:dyDescent="0.25">
      <c r="A18" s="24"/>
      <c r="B18" s="28">
        <f>SUM(B9:B17)</f>
        <v>70377</v>
      </c>
      <c r="C18" s="28">
        <f>SUM(C9:C17)</f>
        <v>44877</v>
      </c>
      <c r="D18" s="28">
        <f>SUM(D9:D17)</f>
        <v>25500</v>
      </c>
    </row>
    <row r="20" spans="1:4" x14ac:dyDescent="0.25">
      <c r="A20" s="41"/>
      <c r="B20" s="41" t="s">
        <v>23</v>
      </c>
      <c r="C20" s="41" t="s">
        <v>24</v>
      </c>
      <c r="D20" s="41" t="s">
        <v>27</v>
      </c>
    </row>
    <row r="21" spans="1:4" x14ac:dyDescent="0.25">
      <c r="A21" s="25"/>
      <c r="B21" s="30"/>
      <c r="C21" s="30"/>
      <c r="D21" s="30"/>
    </row>
    <row r="22" spans="1:4" x14ac:dyDescent="0.25">
      <c r="A22" s="25"/>
      <c r="B22" s="30"/>
      <c r="C22" s="30"/>
      <c r="D22" s="30">
        <f>B22-C22</f>
        <v>0</v>
      </c>
    </row>
    <row r="23" spans="1:4" x14ac:dyDescent="0.25">
      <c r="A23" s="25"/>
      <c r="B23" s="30"/>
      <c r="C23" s="30"/>
      <c r="D23" s="30">
        <f t="shared" ref="D23:D26" si="1">B23-C23</f>
        <v>0</v>
      </c>
    </row>
    <row r="24" spans="1:4" x14ac:dyDescent="0.25">
      <c r="A24" s="25"/>
      <c r="B24" s="30"/>
      <c r="C24" s="30"/>
      <c r="D24" s="30">
        <f t="shared" si="1"/>
        <v>0</v>
      </c>
    </row>
    <row r="25" spans="1:4" x14ac:dyDescent="0.25">
      <c r="A25" s="25"/>
      <c r="B25" s="30"/>
      <c r="C25" s="30"/>
      <c r="D25" s="30">
        <f t="shared" si="1"/>
        <v>0</v>
      </c>
    </row>
    <row r="26" spans="1:4" ht="15.75" thickBot="1" x14ac:dyDescent="0.3">
      <c r="A26" s="25"/>
      <c r="B26" s="31"/>
      <c r="C26" s="31"/>
      <c r="D26" s="31">
        <f t="shared" si="1"/>
        <v>0</v>
      </c>
    </row>
    <row r="27" spans="1:4" ht="15.75" thickTop="1" x14ac:dyDescent="0.25">
      <c r="A27" s="25"/>
      <c r="B27" s="30">
        <f>SUM(B21:B26)</f>
        <v>0</v>
      </c>
      <c r="C27" s="30">
        <f t="shared" ref="C27:D27" si="2">SUM(C21:C26)</f>
        <v>0</v>
      </c>
      <c r="D27" s="30">
        <f t="shared" si="2"/>
        <v>0</v>
      </c>
    </row>
    <row r="29" spans="1:4" x14ac:dyDescent="0.25">
      <c r="A29" s="42"/>
      <c r="B29" s="42" t="s">
        <v>23</v>
      </c>
      <c r="C29" s="42" t="s">
        <v>24</v>
      </c>
      <c r="D29" s="42" t="s">
        <v>27</v>
      </c>
    </row>
    <row r="30" spans="1:4" x14ac:dyDescent="0.25">
      <c r="A30" s="26" t="s">
        <v>49</v>
      </c>
      <c r="B30" s="32">
        <v>100000</v>
      </c>
      <c r="C30" s="32">
        <v>7389.24</v>
      </c>
      <c r="D30" s="32">
        <v>92610.76</v>
      </c>
    </row>
    <row r="31" spans="1:4" x14ac:dyDescent="0.25">
      <c r="A31" s="26" t="s">
        <v>50</v>
      </c>
      <c r="B31" s="26">
        <v>43750</v>
      </c>
      <c r="C31" s="26">
        <v>43750</v>
      </c>
      <c r="D31" s="32">
        <v>0</v>
      </c>
    </row>
    <row r="32" spans="1:4" x14ac:dyDescent="0.25">
      <c r="A32" s="26" t="s">
        <v>51</v>
      </c>
      <c r="B32" s="26">
        <v>4449.24</v>
      </c>
      <c r="C32" s="26">
        <v>4449.24</v>
      </c>
      <c r="D32" s="32">
        <v>0</v>
      </c>
    </row>
    <row r="33" spans="1:4" x14ac:dyDescent="0.25">
      <c r="A33" s="26"/>
      <c r="B33" s="26"/>
      <c r="C33" s="26"/>
      <c r="D33" s="26"/>
    </row>
    <row r="34" spans="1:4" x14ac:dyDescent="0.25">
      <c r="A34" s="26" t="s">
        <v>43</v>
      </c>
      <c r="B34" s="46">
        <v>100000</v>
      </c>
      <c r="C34" s="46">
        <v>0</v>
      </c>
      <c r="D34" s="46">
        <v>100000</v>
      </c>
    </row>
    <row r="35" spans="1:4" x14ac:dyDescent="0.25">
      <c r="A35" s="26" t="s">
        <v>62</v>
      </c>
      <c r="B35" s="26">
        <v>36406</v>
      </c>
      <c r="C35" s="26">
        <v>36406</v>
      </c>
      <c r="D35" s="26">
        <v>0</v>
      </c>
    </row>
    <row r="36" spans="1:4" ht="15.75" thickBot="1" x14ac:dyDescent="0.3">
      <c r="A36" s="26" t="s">
        <v>40</v>
      </c>
      <c r="B36" s="45">
        <v>11505</v>
      </c>
      <c r="C36" s="45">
        <v>11505</v>
      </c>
      <c r="D36" s="45">
        <v>0</v>
      </c>
    </row>
    <row r="37" spans="1:4" ht="15.75" thickTop="1" x14ac:dyDescent="0.25">
      <c r="A37" s="26"/>
      <c r="B37" s="46">
        <f>SUM(B30:B36)</f>
        <v>296110.24</v>
      </c>
      <c r="C37" s="46">
        <f t="shared" ref="C37:D37" si="3">SUM(C30:C36)</f>
        <v>103499.48</v>
      </c>
      <c r="D37" s="46">
        <f t="shared" si="3"/>
        <v>192610.76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95FEBC91-9DFB-42E5-B639-FFAF659D4A99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D20" sqref="D20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SB767 Summary</vt:lpstr>
      <vt:lpstr>Municipal Capital</vt:lpstr>
      <vt:lpstr>Business Development</vt:lpstr>
      <vt:lpstr>Affordable Housing</vt:lpstr>
      <vt:lpstr>Community Health Center</vt:lpstr>
      <vt:lpstr>Municipal Support</vt:lpstr>
      <vt:lpstr>List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Wilby, Diana</cp:lastModifiedBy>
  <cp:lastPrinted>2024-01-16T18:22:12Z</cp:lastPrinted>
  <dcterms:created xsi:type="dcterms:W3CDTF">2023-09-15T17:56:40Z</dcterms:created>
  <dcterms:modified xsi:type="dcterms:W3CDTF">2024-07-08T15:30:07Z</dcterms:modified>
</cp:coreProperties>
</file>